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770" windowHeight="12345" tabRatio="928" activeTab="3"/>
  </bookViews>
  <sheets>
    <sheet name="ნაერთი" sheetId="15" r:id="rId1"/>
    <sheet name="ბალანსი" sheetId="8" r:id="rId2"/>
    <sheet name="შემოსავლები" sheetId="4" r:id="rId3"/>
    <sheet name="ხარჯები" sheetId="1" r:id="rId4"/>
    <sheet name="ფუნქციონალური" sheetId="9" r:id="rId5"/>
    <sheet name="ნაშთის ცვლილება" sheetId="10" r:id="rId6"/>
    <sheet name="მუხლობრივი" sheetId="11" r:id="rId7"/>
    <sheet name="არაფინანსური" sheetId="12" r:id="rId8"/>
    <sheet name="პროგრამული ნაწილი" sheetId="7" r:id="rId9"/>
  </sheets>
  <externalReferences>
    <externalReference r:id="rId10"/>
  </externalReferences>
  <definedNames>
    <definedName name="_xlnm._FilterDatabase" localSheetId="0" hidden="1">ნაერთი!$A$311:$H$2044</definedName>
    <definedName name="_xlnm._FilterDatabase" localSheetId="8" hidden="1">'პროგრამული ნაწილი'!$A$1:$G$972</definedName>
    <definedName name="_xlnm._FilterDatabase" localSheetId="4" hidden="1">ფუნქციონალური!$A$3:$C$115</definedName>
    <definedName name="_xlnm._FilterDatabase" localSheetId="3" hidden="1">ხარჯები!$A$3:$H$760</definedName>
    <definedName name="_xlnm.Print_Area" localSheetId="1">ბალანსი!$A$1:$F$36</definedName>
    <definedName name="_xlnm.Print_Area" localSheetId="0">ნაერთი!$A$1:$G$2062</definedName>
    <definedName name="_xlnm.Print_Area" localSheetId="5">'ნაშთის ცვლილება'!$A$1:$F$17</definedName>
    <definedName name="_xlnm.Print_Area" localSheetId="8">'პროგრამული ნაწილი'!$A$1:$F$972</definedName>
    <definedName name="_xlnm.Print_Area" localSheetId="4">ფუნქციონალური!$B$2:$F$115</definedName>
    <definedName name="_xlnm.Print_Area" localSheetId="3">ხარჯები!$A$1:$G$760</definedName>
    <definedName name="_xlnm.Print_Titles" localSheetId="4">ფუნქციონალური!$3:$3</definedName>
  </definedNames>
  <calcPr calcId="152511"/>
</workbook>
</file>

<file path=xl/calcChain.xml><?xml version="1.0" encoding="utf-8"?>
<calcChain xmlns="http://schemas.openxmlformats.org/spreadsheetml/2006/main">
  <c r="G637" i="1" l="1"/>
  <c r="G639" i="1"/>
  <c r="E639" i="1" s="1"/>
  <c r="G643" i="1"/>
  <c r="G645" i="1"/>
  <c r="G642" i="1"/>
  <c r="G641" i="1"/>
  <c r="G640" i="1"/>
  <c r="E638" i="1"/>
  <c r="E640" i="1"/>
  <c r="E641" i="1"/>
  <c r="E642" i="1"/>
  <c r="E643" i="1"/>
  <c r="E644" i="1"/>
  <c r="E645" i="1"/>
  <c r="E646" i="1"/>
  <c r="E647" i="1"/>
  <c r="C971" i="15"/>
  <c r="C990" i="15"/>
  <c r="G327" i="15" l="1"/>
  <c r="G52" i="4"/>
  <c r="G146" i="1"/>
  <c r="G44" i="4"/>
  <c r="C324" i="15"/>
  <c r="G1274" i="15" l="1"/>
  <c r="G1271" i="15"/>
  <c r="C1268" i="15" s="1"/>
  <c r="C1251" i="15"/>
  <c r="C1241" i="15"/>
  <c r="C1229" i="15"/>
  <c r="C1218" i="15"/>
  <c r="C1207" i="15"/>
  <c r="C1196" i="15"/>
  <c r="C1185" i="15"/>
  <c r="C1175" i="15"/>
  <c r="C1165" i="15"/>
  <c r="C1155" i="15"/>
  <c r="C1145" i="15"/>
  <c r="C1133" i="15"/>
  <c r="C1123" i="15"/>
  <c r="C1113" i="15"/>
  <c r="C1103" i="15"/>
  <c r="C1092" i="15"/>
  <c r="C1081" i="15"/>
  <c r="C1071" i="15"/>
  <c r="C1060" i="15"/>
  <c r="C1047" i="15"/>
  <c r="C1036" i="15"/>
  <c r="C1015" i="15"/>
  <c r="C1005" i="15"/>
  <c r="C980" i="15"/>
  <c r="C961" i="15"/>
  <c r="C951" i="15"/>
  <c r="C938" i="15"/>
  <c r="C927" i="15"/>
  <c r="C916" i="15"/>
  <c r="C888" i="15"/>
  <c r="C849" i="15"/>
  <c r="C838" i="15"/>
  <c r="C822" i="15"/>
  <c r="C788" i="15"/>
  <c r="C746" i="15"/>
  <c r="C736" i="15"/>
  <c r="C726" i="15"/>
  <c r="C716" i="15"/>
  <c r="C706" i="15"/>
  <c r="C695" i="15"/>
  <c r="C657" i="15"/>
  <c r="C644" i="15"/>
  <c r="C633" i="15"/>
  <c r="C623" i="15"/>
  <c r="C611" i="15"/>
  <c r="C585" i="15"/>
  <c r="C574" i="15"/>
  <c r="C564" i="15"/>
  <c r="C552" i="15"/>
  <c r="C540" i="15"/>
  <c r="C529" i="15"/>
  <c r="C518" i="15"/>
  <c r="C508" i="15"/>
  <c r="C488" i="15"/>
  <c r="C476" i="15"/>
  <c r="C465" i="15"/>
  <c r="C451" i="15"/>
  <c r="C429" i="15"/>
  <c r="C418" i="15"/>
  <c r="C397" i="15"/>
  <c r="G384" i="15"/>
  <c r="C381" i="15" s="1"/>
  <c r="C360" i="15"/>
  <c r="C347" i="15"/>
  <c r="C336" i="15"/>
  <c r="C315" i="15" l="1"/>
  <c r="C442" i="15"/>
  <c r="C801" i="15"/>
  <c r="C409" i="15"/>
  <c r="C686" i="15"/>
  <c r="C372" i="15"/>
  <c r="C498" i="15"/>
  <c r="C602" i="15"/>
  <c r="C907" i="15"/>
  <c r="B1884" i="15"/>
  <c r="A1884" i="15"/>
  <c r="G57" i="4" l="1"/>
  <c r="E27" i="8"/>
  <c r="B1948" i="15"/>
  <c r="B2003" i="15"/>
  <c r="B2004" i="15"/>
  <c r="B2005" i="15"/>
  <c r="B2006" i="15"/>
  <c r="B2007" i="15"/>
  <c r="B2008" i="15"/>
  <c r="B2009" i="15"/>
  <c r="B2010" i="15"/>
  <c r="B2011" i="15"/>
  <c r="B2012" i="15"/>
  <c r="B2013" i="15"/>
  <c r="B2014" i="15"/>
  <c r="B2015" i="15"/>
  <c r="B2016" i="15"/>
  <c r="B2017" i="15"/>
  <c r="B2018" i="15"/>
  <c r="B2019" i="15"/>
  <c r="B2020" i="15"/>
  <c r="B2021" i="15"/>
  <c r="B2022" i="15"/>
  <c r="B2023" i="15"/>
  <c r="B2024" i="15"/>
  <c r="B2025" i="15"/>
  <c r="B2026" i="15"/>
  <c r="B2027" i="15"/>
  <c r="B2028" i="15"/>
  <c r="B2029" i="15"/>
  <c r="B2030" i="15"/>
  <c r="B2031" i="15"/>
  <c r="B2032" i="15"/>
  <c r="B2033" i="15"/>
  <c r="B2034" i="15"/>
  <c r="B2035" i="15"/>
  <c r="B2036" i="15"/>
  <c r="B2037" i="15"/>
  <c r="B2038" i="15"/>
  <c r="B2039" i="15"/>
  <c r="B2040" i="15"/>
  <c r="B2041" i="15"/>
  <c r="B2042" i="15"/>
  <c r="B2043" i="15"/>
  <c r="B2044" i="15"/>
  <c r="B2000" i="15"/>
  <c r="B2001" i="15"/>
  <c r="B2002" i="15"/>
  <c r="B1999" i="15"/>
  <c r="B1998" i="15"/>
  <c r="A2042" i="15"/>
  <c r="A2043" i="15"/>
  <c r="A2044" i="15"/>
  <c r="A1998" i="15"/>
  <c r="A1999" i="15"/>
  <c r="A2000" i="15"/>
  <c r="A2001" i="15"/>
  <c r="A2002" i="15"/>
  <c r="A2003" i="15"/>
  <c r="A2004" i="15"/>
  <c r="A2005" i="15"/>
  <c r="A2006" i="15"/>
  <c r="A2007" i="15"/>
  <c r="A2008" i="15"/>
  <c r="A2009" i="15"/>
  <c r="A2010" i="15"/>
  <c r="A2011" i="15"/>
  <c r="A2012" i="15"/>
  <c r="A2013" i="15"/>
  <c r="A2014" i="15"/>
  <c r="A2015" i="15"/>
  <c r="A2016" i="15"/>
  <c r="A2017" i="15"/>
  <c r="A2018" i="15"/>
  <c r="A2019" i="15"/>
  <c r="A2020" i="15"/>
  <c r="A2021" i="15"/>
  <c r="A2022" i="15"/>
  <c r="A2023" i="15"/>
  <c r="A2024" i="15"/>
  <c r="A2025" i="15"/>
  <c r="A2026" i="15"/>
  <c r="A2027" i="15"/>
  <c r="A2028" i="15"/>
  <c r="A2029" i="15"/>
  <c r="A2030" i="15"/>
  <c r="A2031" i="15"/>
  <c r="A2032" i="15"/>
  <c r="A2033" i="15"/>
  <c r="A2034" i="15"/>
  <c r="A2035" i="15"/>
  <c r="A2036" i="15"/>
  <c r="A2037" i="15"/>
  <c r="A2038" i="15"/>
  <c r="A2039" i="15"/>
  <c r="A2040" i="15"/>
  <c r="A2041" i="15"/>
  <c r="C1999" i="15"/>
  <c r="D1999" i="15"/>
  <c r="F1999" i="15"/>
  <c r="G1999" i="15"/>
  <c r="C2002" i="15"/>
  <c r="D2002" i="15"/>
  <c r="F2002" i="15"/>
  <c r="G2002" i="15"/>
  <c r="C2005" i="15"/>
  <c r="D2005" i="15"/>
  <c r="F2005" i="15"/>
  <c r="G2005" i="15"/>
  <c r="C2006" i="15"/>
  <c r="D2006" i="15"/>
  <c r="F2006" i="15"/>
  <c r="G2006" i="15"/>
  <c r="C2009" i="15"/>
  <c r="D2009" i="15"/>
  <c r="F2009" i="15"/>
  <c r="G2009" i="15"/>
  <c r="C2012" i="15"/>
  <c r="D2012" i="15"/>
  <c r="F2012" i="15"/>
  <c r="G2012" i="15"/>
  <c r="C2014" i="15"/>
  <c r="D2014" i="15"/>
  <c r="F2014" i="15"/>
  <c r="G2014" i="15"/>
  <c r="C2025" i="15"/>
  <c r="D2025" i="15"/>
  <c r="F2025" i="15"/>
  <c r="G2025" i="15"/>
  <c r="C2026" i="15"/>
  <c r="D2026" i="15"/>
  <c r="F2026" i="15"/>
  <c r="G2026" i="15"/>
  <c r="C2029" i="15"/>
  <c r="D2029" i="15"/>
  <c r="F2029" i="15"/>
  <c r="G2029" i="15"/>
  <c r="C2032" i="15"/>
  <c r="D2032" i="15"/>
  <c r="F2032" i="15"/>
  <c r="G2032" i="15"/>
  <c r="C2033" i="15"/>
  <c r="D2033" i="15"/>
  <c r="F2033" i="15"/>
  <c r="G2033" i="15"/>
  <c r="C2034" i="15"/>
  <c r="D2034" i="15"/>
  <c r="F2034" i="15"/>
  <c r="G2034" i="15"/>
  <c r="C2036" i="15"/>
  <c r="D2036" i="15"/>
  <c r="F2036" i="15"/>
  <c r="G2036" i="15"/>
  <c r="C2038" i="15"/>
  <c r="D2038" i="15"/>
  <c r="F2038" i="15"/>
  <c r="G2038" i="15"/>
  <c r="C2039" i="15"/>
  <c r="D2039" i="15"/>
  <c r="F2039" i="15"/>
  <c r="G2039" i="15"/>
  <c r="C2040" i="15"/>
  <c r="D2040" i="15"/>
  <c r="F2040" i="15"/>
  <c r="G2040" i="15"/>
  <c r="C2041" i="15"/>
  <c r="D2041" i="15"/>
  <c r="F2041" i="15"/>
  <c r="G2041" i="15"/>
  <c r="C2042" i="15"/>
  <c r="D2042" i="15"/>
  <c r="F2042" i="15"/>
  <c r="G2042" i="15"/>
  <c r="C2043" i="15"/>
  <c r="D2043" i="15"/>
  <c r="F2043" i="15"/>
  <c r="G2043" i="15"/>
  <c r="C2044" i="15"/>
  <c r="D2044" i="15"/>
  <c r="F2044" i="15"/>
  <c r="G2044" i="15"/>
  <c r="B1997" i="15"/>
  <c r="E728" i="1"/>
  <c r="E2012" i="15" s="1"/>
  <c r="G727" i="1"/>
  <c r="G726" i="1" s="1"/>
  <c r="G2010" i="15" s="1"/>
  <c r="F727" i="1"/>
  <c r="F726" i="1" s="1"/>
  <c r="F2010" i="15" s="1"/>
  <c r="D727" i="1"/>
  <c r="D2011" i="15" s="1"/>
  <c r="C727" i="1"/>
  <c r="C726" i="1" s="1"/>
  <c r="C2010" i="15" s="1"/>
  <c r="C888" i="7"/>
  <c r="C302" i="7"/>
  <c r="F146" i="1"/>
  <c r="C220" i="7"/>
  <c r="C199" i="7"/>
  <c r="C37" i="7"/>
  <c r="D726" i="1" l="1"/>
  <c r="D2010" i="15" s="1"/>
  <c r="G2011" i="15"/>
  <c r="C2011" i="15"/>
  <c r="F2011" i="15"/>
  <c r="E726" i="1"/>
  <c r="E2010" i="15" s="1"/>
  <c r="E727" i="1"/>
  <c r="E2011" i="15" s="1"/>
  <c r="C910" i="7"/>
  <c r="C899" i="7"/>
  <c r="C877" i="7"/>
  <c r="C784" i="7"/>
  <c r="C752" i="7"/>
  <c r="C728" i="7"/>
  <c r="C630" i="7"/>
  <c r="C619" i="7"/>
  <c r="F307" i="15" l="1"/>
  <c r="A1288" i="15"/>
  <c r="A1289" i="15"/>
  <c r="A1290" i="15"/>
  <c r="A1291" i="15"/>
  <c r="A1292" i="15"/>
  <c r="A1293" i="15"/>
  <c r="A1294" i="15"/>
  <c r="A1295" i="15"/>
  <c r="A1296" i="15"/>
  <c r="A1297" i="15"/>
  <c r="A1298" i="15"/>
  <c r="A1299" i="15"/>
  <c r="A1300" i="15"/>
  <c r="A1301" i="15"/>
  <c r="A1302" i="15"/>
  <c r="A1303" i="15"/>
  <c r="A1304" i="15"/>
  <c r="A1305" i="15"/>
  <c r="A1306" i="15"/>
  <c r="A1307" i="15"/>
  <c r="A1308" i="15"/>
  <c r="A1309" i="15"/>
  <c r="A1310" i="15"/>
  <c r="A1311" i="15"/>
  <c r="A1312" i="15"/>
  <c r="A1313" i="15"/>
  <c r="A1314" i="15"/>
  <c r="A1315" i="15"/>
  <c r="A1316" i="15"/>
  <c r="A1317" i="15"/>
  <c r="A1318" i="15"/>
  <c r="A1319" i="15"/>
  <c r="A1320" i="15"/>
  <c r="A1321" i="15"/>
  <c r="A1322" i="15"/>
  <c r="A1323" i="15"/>
  <c r="A1324" i="15"/>
  <c r="A1325" i="15"/>
  <c r="A1326" i="15"/>
  <c r="A1327" i="15"/>
  <c r="A1328" i="15"/>
  <c r="A1329" i="15"/>
  <c r="A1330" i="15"/>
  <c r="A1331" i="15"/>
  <c r="A1332" i="15"/>
  <c r="A1333" i="15"/>
  <c r="A1334" i="15"/>
  <c r="A1335" i="15"/>
  <c r="A1336" i="15"/>
  <c r="A1337" i="15"/>
  <c r="A1338" i="15"/>
  <c r="A1339" i="15"/>
  <c r="A1340" i="15"/>
  <c r="A1341" i="15"/>
  <c r="A1342" i="15"/>
  <c r="A1343" i="15"/>
  <c r="A1344" i="15"/>
  <c r="A1345" i="15"/>
  <c r="A1346" i="15"/>
  <c r="A1347" i="15"/>
  <c r="A1348" i="15"/>
  <c r="A1349" i="15"/>
  <c r="A1350" i="15"/>
  <c r="A1351" i="15"/>
  <c r="A1352" i="15"/>
  <c r="A1353" i="15"/>
  <c r="A1354" i="15"/>
  <c r="A1355" i="15"/>
  <c r="A1356" i="15"/>
  <c r="A1357" i="15"/>
  <c r="A1358" i="15"/>
  <c r="A1359" i="15"/>
  <c r="A1360" i="15"/>
  <c r="A1361" i="15"/>
  <c r="A1362" i="15"/>
  <c r="A1363" i="15"/>
  <c r="A1364" i="15"/>
  <c r="A1365" i="15"/>
  <c r="A1366" i="15"/>
  <c r="A1367" i="15"/>
  <c r="A1368" i="15"/>
  <c r="A1369" i="15"/>
  <c r="A1370" i="15"/>
  <c r="A1371" i="15"/>
  <c r="A1372" i="15"/>
  <c r="A1373" i="15"/>
  <c r="A1374" i="15"/>
  <c r="A1375" i="15"/>
  <c r="A1376" i="15"/>
  <c r="A1377" i="15"/>
  <c r="A1378" i="15"/>
  <c r="A1379" i="15"/>
  <c r="A1380" i="15"/>
  <c r="A1381" i="15"/>
  <c r="A1382" i="15"/>
  <c r="A1383" i="15"/>
  <c r="A1384" i="15"/>
  <c r="A1385" i="15"/>
  <c r="A1386" i="15"/>
  <c r="A1387" i="15"/>
  <c r="A1388" i="15"/>
  <c r="A1389" i="15"/>
  <c r="A1390" i="15"/>
  <c r="A1391" i="15"/>
  <c r="A1392" i="15"/>
  <c r="A1393" i="15"/>
  <c r="A1394" i="15"/>
  <c r="A1395" i="15"/>
  <c r="A1396" i="15"/>
  <c r="A1397" i="15"/>
  <c r="A1398" i="15"/>
  <c r="A1399" i="15"/>
  <c r="A1400" i="15"/>
  <c r="A1401" i="15"/>
  <c r="A1402" i="15"/>
  <c r="A1403" i="15"/>
  <c r="A1404" i="15"/>
  <c r="A1405" i="15"/>
  <c r="A1406" i="15"/>
  <c r="A1407" i="15"/>
  <c r="A1408" i="15"/>
  <c r="A1409" i="15"/>
  <c r="A1410" i="15"/>
  <c r="A1411" i="15"/>
  <c r="A1412" i="15"/>
  <c r="A1413" i="15"/>
  <c r="A1414" i="15"/>
  <c r="A1415" i="15"/>
  <c r="A1416" i="15"/>
  <c r="A1417" i="15"/>
  <c r="A1418" i="15"/>
  <c r="A1419" i="15"/>
  <c r="A1420" i="15"/>
  <c r="A1421" i="15"/>
  <c r="A1422" i="15"/>
  <c r="A1423" i="15"/>
  <c r="A1424" i="15"/>
  <c r="A1425" i="15"/>
  <c r="A1426" i="15"/>
  <c r="A1427" i="15"/>
  <c r="A1428" i="15"/>
  <c r="A1429" i="15"/>
  <c r="A1430" i="15"/>
  <c r="A1431" i="15"/>
  <c r="A1432" i="15"/>
  <c r="A1433" i="15"/>
  <c r="A1434" i="15"/>
  <c r="A1435" i="15"/>
  <c r="A1436" i="15"/>
  <c r="A1437" i="15"/>
  <c r="A1438" i="15"/>
  <c r="A1439" i="15"/>
  <c r="A1440" i="15"/>
  <c r="A1441" i="15"/>
  <c r="A1442" i="15"/>
  <c r="A1443" i="15"/>
  <c r="A1444" i="15"/>
  <c r="A1445" i="15"/>
  <c r="A1446" i="15"/>
  <c r="A1447" i="15"/>
  <c r="A1448" i="15"/>
  <c r="A1449" i="15"/>
  <c r="A1450" i="15"/>
  <c r="A1451" i="15"/>
  <c r="A1452" i="15"/>
  <c r="A1453" i="15"/>
  <c r="A1454" i="15"/>
  <c r="A1455" i="15"/>
  <c r="A1456" i="15"/>
  <c r="A1457" i="15"/>
  <c r="A1458" i="15"/>
  <c r="A1459" i="15"/>
  <c r="A1460" i="15"/>
  <c r="A1461" i="15"/>
  <c r="A1462" i="15"/>
  <c r="A1463" i="15"/>
  <c r="A1464" i="15"/>
  <c r="A1465" i="15"/>
  <c r="A1466" i="15"/>
  <c r="A1467" i="15"/>
  <c r="A1468" i="15"/>
  <c r="A1469" i="15"/>
  <c r="A1470" i="15"/>
  <c r="A1471" i="15"/>
  <c r="A1472" i="15"/>
  <c r="A1473" i="15"/>
  <c r="A1474" i="15"/>
  <c r="A1475" i="15"/>
  <c r="A1476" i="15"/>
  <c r="A1477" i="15"/>
  <c r="A1478" i="15"/>
  <c r="A1479" i="15"/>
  <c r="A1480" i="15"/>
  <c r="A1481" i="15"/>
  <c r="A1482" i="15"/>
  <c r="A1483" i="15"/>
  <c r="A1484" i="15"/>
  <c r="A1485" i="15"/>
  <c r="A1486" i="15"/>
  <c r="A1487" i="15"/>
  <c r="A1488" i="15"/>
  <c r="A1489" i="15"/>
  <c r="A1490" i="15"/>
  <c r="A1491" i="15"/>
  <c r="A1492" i="15"/>
  <c r="A1493" i="15"/>
  <c r="A1494" i="15"/>
  <c r="A1495" i="15"/>
  <c r="A1496" i="15"/>
  <c r="A1497" i="15"/>
  <c r="A1498" i="15"/>
  <c r="A1499" i="15"/>
  <c r="A1500" i="15"/>
  <c r="A1501" i="15"/>
  <c r="A1502" i="15"/>
  <c r="A1503" i="15"/>
  <c r="A1504" i="15"/>
  <c r="A1505" i="15"/>
  <c r="A1506" i="15"/>
  <c r="A1507" i="15"/>
  <c r="A1508" i="15"/>
  <c r="A1509" i="15"/>
  <c r="A1510" i="15"/>
  <c r="A1511" i="15"/>
  <c r="A1512" i="15"/>
  <c r="A1513" i="15"/>
  <c r="A1514" i="15"/>
  <c r="A1515" i="15"/>
  <c r="A1516" i="15"/>
  <c r="A1517" i="15"/>
  <c r="A1518" i="15"/>
  <c r="A1519" i="15"/>
  <c r="A1520" i="15"/>
  <c r="A1521" i="15"/>
  <c r="A1522" i="15"/>
  <c r="A1523" i="15"/>
  <c r="A1524" i="15"/>
  <c r="A1525" i="15"/>
  <c r="A1526" i="15"/>
  <c r="A1527" i="15"/>
  <c r="A1528" i="15"/>
  <c r="A1529" i="15"/>
  <c r="A1530" i="15"/>
  <c r="A1531" i="15"/>
  <c r="A1532" i="15"/>
  <c r="A1533" i="15"/>
  <c r="A1534" i="15"/>
  <c r="A1535" i="15"/>
  <c r="A1536" i="15"/>
  <c r="A1537" i="15"/>
  <c r="A1538" i="15"/>
  <c r="A1539" i="15"/>
  <c r="A1540" i="15"/>
  <c r="A1541" i="15"/>
  <c r="A1542" i="15"/>
  <c r="A1543" i="15"/>
  <c r="A1544" i="15"/>
  <c r="A1545" i="15"/>
  <c r="A1546" i="15"/>
  <c r="A1547" i="15"/>
  <c r="A1548" i="15"/>
  <c r="A1549" i="15"/>
  <c r="A1550" i="15"/>
  <c r="A1551" i="15"/>
  <c r="A1552" i="15"/>
  <c r="A1553" i="15"/>
  <c r="A1554" i="15"/>
  <c r="A1555" i="15"/>
  <c r="A1556" i="15"/>
  <c r="A1557" i="15"/>
  <c r="A1558" i="15"/>
  <c r="A1559" i="15"/>
  <c r="A1560" i="15"/>
  <c r="A1561" i="15"/>
  <c r="A1562" i="15"/>
  <c r="A1563" i="15"/>
  <c r="A1564" i="15"/>
  <c r="A1565" i="15"/>
  <c r="A1566" i="15"/>
  <c r="A1567" i="15"/>
  <c r="A1568" i="15"/>
  <c r="A1569" i="15"/>
  <c r="A1570" i="15"/>
  <c r="A1571" i="15"/>
  <c r="A1572" i="15"/>
  <c r="A1573" i="15"/>
  <c r="A1574" i="15"/>
  <c r="A1575" i="15"/>
  <c r="A1576" i="15"/>
  <c r="A1577" i="15"/>
  <c r="A1578" i="15"/>
  <c r="A1579" i="15"/>
  <c r="A1580" i="15"/>
  <c r="A1581" i="15"/>
  <c r="A1582" i="15"/>
  <c r="A1583" i="15"/>
  <c r="A1584" i="15"/>
  <c r="A1585" i="15"/>
  <c r="A1586" i="15"/>
  <c r="A1587" i="15"/>
  <c r="A1588" i="15"/>
  <c r="A1589" i="15"/>
  <c r="A1590" i="15"/>
  <c r="A1591" i="15"/>
  <c r="A1592" i="15"/>
  <c r="A1593" i="15"/>
  <c r="A1594" i="15"/>
  <c r="A1595" i="15"/>
  <c r="A1596" i="15"/>
  <c r="A1597" i="15"/>
  <c r="A1598" i="15"/>
  <c r="A1599" i="15"/>
  <c r="A1600" i="15"/>
  <c r="A1601" i="15"/>
  <c r="A1602" i="15"/>
  <c r="A1603" i="15"/>
  <c r="A1604" i="15"/>
  <c r="A1605" i="15"/>
  <c r="A1606" i="15"/>
  <c r="A1607" i="15"/>
  <c r="A1608" i="15"/>
  <c r="A1609" i="15"/>
  <c r="A1610" i="15"/>
  <c r="A1611" i="15"/>
  <c r="A1612" i="15"/>
  <c r="A1613" i="15"/>
  <c r="A1614" i="15"/>
  <c r="A1615" i="15"/>
  <c r="A1616" i="15"/>
  <c r="A1617" i="15"/>
  <c r="A1618" i="15"/>
  <c r="A1619" i="15"/>
  <c r="A1620" i="15"/>
  <c r="A1621" i="15"/>
  <c r="A1622" i="15"/>
  <c r="A1623" i="15"/>
  <c r="A1624" i="15"/>
  <c r="A1625" i="15"/>
  <c r="A1626" i="15"/>
  <c r="A1627" i="15"/>
  <c r="A1628" i="15"/>
  <c r="A1629" i="15"/>
  <c r="A1630" i="15"/>
  <c r="A1631" i="15"/>
  <c r="A1632" i="15"/>
  <c r="A1633" i="15"/>
  <c r="A1634" i="15"/>
  <c r="A1635" i="15"/>
  <c r="A1636" i="15"/>
  <c r="A1637" i="15"/>
  <c r="A1638" i="15"/>
  <c r="A1639" i="15"/>
  <c r="A1640" i="15"/>
  <c r="A1641" i="15"/>
  <c r="A1642" i="15"/>
  <c r="A1643" i="15"/>
  <c r="A1644" i="15"/>
  <c r="A1645" i="15"/>
  <c r="A1646" i="15"/>
  <c r="A1647" i="15"/>
  <c r="A1648" i="15"/>
  <c r="A1649" i="15"/>
  <c r="A1650" i="15"/>
  <c r="A1651" i="15"/>
  <c r="A1652" i="15"/>
  <c r="A1653" i="15"/>
  <c r="A1654" i="15"/>
  <c r="A1655" i="15"/>
  <c r="A1656" i="15"/>
  <c r="A1657" i="15"/>
  <c r="A1658" i="15"/>
  <c r="A1659" i="15"/>
  <c r="A1660" i="15"/>
  <c r="A1661" i="15"/>
  <c r="A1662" i="15"/>
  <c r="A1663" i="15"/>
  <c r="A1664" i="15"/>
  <c r="A1665" i="15"/>
  <c r="A1666" i="15"/>
  <c r="A1667" i="15"/>
  <c r="A1668" i="15"/>
  <c r="A1669" i="15"/>
  <c r="A1670" i="15"/>
  <c r="A1671" i="15"/>
  <c r="A1672" i="15"/>
  <c r="A1673" i="15"/>
  <c r="A1674" i="15"/>
  <c r="A1675" i="15"/>
  <c r="A1676" i="15"/>
  <c r="A1677" i="15"/>
  <c r="A1678" i="15"/>
  <c r="A1679" i="15"/>
  <c r="A1680" i="15"/>
  <c r="A1681" i="15"/>
  <c r="A1682" i="15"/>
  <c r="A1683" i="15"/>
  <c r="A1684" i="15"/>
  <c r="A1685" i="15"/>
  <c r="A1686" i="15"/>
  <c r="A1687" i="15"/>
  <c r="A1688" i="15"/>
  <c r="A1689" i="15"/>
  <c r="A1690" i="15"/>
  <c r="A1691" i="15"/>
  <c r="A1692" i="15"/>
  <c r="A1693" i="15"/>
  <c r="A1694" i="15"/>
  <c r="A1695" i="15"/>
  <c r="A1696" i="15"/>
  <c r="A1697" i="15"/>
  <c r="A1698" i="15"/>
  <c r="A1699" i="15"/>
  <c r="A1700" i="15"/>
  <c r="A1701" i="15"/>
  <c r="A1702" i="15"/>
  <c r="A1703" i="15"/>
  <c r="A1704" i="15"/>
  <c r="A1705" i="15"/>
  <c r="A1706" i="15"/>
  <c r="A1707" i="15"/>
  <c r="A1708" i="15"/>
  <c r="A1709" i="15"/>
  <c r="A1710" i="15"/>
  <c r="A1711" i="15"/>
  <c r="A1712" i="15"/>
  <c r="A1713" i="15"/>
  <c r="A1714" i="15"/>
  <c r="A1715" i="15"/>
  <c r="A1716" i="15"/>
  <c r="A1717" i="15"/>
  <c r="A1718" i="15"/>
  <c r="A1719" i="15"/>
  <c r="A1720" i="15"/>
  <c r="A1721" i="15"/>
  <c r="A1722" i="15"/>
  <c r="A1723" i="15"/>
  <c r="A1724" i="15"/>
  <c r="A1725" i="15"/>
  <c r="A1726" i="15"/>
  <c r="A1727" i="15"/>
  <c r="A1728" i="15"/>
  <c r="A1729" i="15"/>
  <c r="A1730" i="15"/>
  <c r="A1731" i="15"/>
  <c r="A1732" i="15"/>
  <c r="A1733" i="15"/>
  <c r="A1734" i="15"/>
  <c r="A1735" i="15"/>
  <c r="A1736" i="15"/>
  <c r="A1737" i="15"/>
  <c r="A1738" i="15"/>
  <c r="A1739" i="15"/>
  <c r="A1740" i="15"/>
  <c r="A1741" i="15"/>
  <c r="A1742" i="15"/>
  <c r="A1743" i="15"/>
  <c r="A1744" i="15"/>
  <c r="A1745" i="15"/>
  <c r="A1746" i="15"/>
  <c r="A1747" i="15"/>
  <c r="A1748" i="15"/>
  <c r="A1749" i="15"/>
  <c r="A1750" i="15"/>
  <c r="A1751" i="15"/>
  <c r="A1752" i="15"/>
  <c r="A1753" i="15"/>
  <c r="A1754" i="15"/>
  <c r="A1755" i="15"/>
  <c r="A1756" i="15"/>
  <c r="A1757" i="15"/>
  <c r="A1758" i="15"/>
  <c r="A1759" i="15"/>
  <c r="A1760" i="15"/>
  <c r="A1761" i="15"/>
  <c r="A1762" i="15"/>
  <c r="A1763" i="15"/>
  <c r="A1764" i="15"/>
  <c r="A1765" i="15"/>
  <c r="A1766" i="15"/>
  <c r="A1767" i="15"/>
  <c r="A1768" i="15"/>
  <c r="A1769" i="15"/>
  <c r="A1770" i="15"/>
  <c r="A1771" i="15"/>
  <c r="A1772" i="15"/>
  <c r="A1773" i="15"/>
  <c r="A1774" i="15"/>
  <c r="A1775" i="15"/>
  <c r="A1776" i="15"/>
  <c r="A1777" i="15"/>
  <c r="A1778" i="15"/>
  <c r="A1779" i="15"/>
  <c r="A1780" i="15"/>
  <c r="A1781" i="15"/>
  <c r="A1782" i="15"/>
  <c r="A1783" i="15"/>
  <c r="A1784" i="15"/>
  <c r="A1785" i="15"/>
  <c r="A1786" i="15"/>
  <c r="A1787" i="15"/>
  <c r="A1788" i="15"/>
  <c r="A1789" i="15"/>
  <c r="A1790" i="15"/>
  <c r="A1791" i="15"/>
  <c r="A1792" i="15"/>
  <c r="A1793" i="15"/>
  <c r="A1794" i="15"/>
  <c r="A1795" i="15"/>
  <c r="A1796" i="15"/>
  <c r="A1797" i="15"/>
  <c r="A1798" i="15"/>
  <c r="A1799" i="15"/>
  <c r="A1800" i="15"/>
  <c r="A1801" i="15"/>
  <c r="A1802" i="15"/>
  <c r="A1803" i="15"/>
  <c r="A1804" i="15"/>
  <c r="A1805" i="15"/>
  <c r="A1806" i="15"/>
  <c r="A1807" i="15"/>
  <c r="A1808" i="15"/>
  <c r="A1809" i="15"/>
  <c r="A1810" i="15"/>
  <c r="A1811" i="15"/>
  <c r="A1812" i="15"/>
  <c r="A1813" i="15"/>
  <c r="A1814" i="15"/>
  <c r="A1815" i="15"/>
  <c r="A1816" i="15"/>
  <c r="A1817" i="15"/>
  <c r="A1818" i="15"/>
  <c r="A1819" i="15"/>
  <c r="A1820" i="15"/>
  <c r="A1821" i="15"/>
  <c r="A1822" i="15"/>
  <c r="A1823" i="15"/>
  <c r="A1824" i="15"/>
  <c r="A1825" i="15"/>
  <c r="A1826" i="15"/>
  <c r="A1827" i="15"/>
  <c r="A1828" i="15"/>
  <c r="A1829" i="15"/>
  <c r="A1830" i="15"/>
  <c r="A1831" i="15"/>
  <c r="A1832" i="15"/>
  <c r="A1833" i="15"/>
  <c r="A1834" i="15"/>
  <c r="A1835" i="15"/>
  <c r="A1836" i="15"/>
  <c r="A1837" i="15"/>
  <c r="A1838" i="15"/>
  <c r="A1839" i="15"/>
  <c r="A1840" i="15"/>
  <c r="A1841" i="15"/>
  <c r="A1842" i="15"/>
  <c r="A1843" i="15"/>
  <c r="A1844" i="15"/>
  <c r="A1845" i="15"/>
  <c r="A1846" i="15"/>
  <c r="A1847" i="15"/>
  <c r="A1848" i="15"/>
  <c r="A1849" i="15"/>
  <c r="A1850" i="15"/>
  <c r="A1851" i="15"/>
  <c r="A1852" i="15"/>
  <c r="A1853" i="15"/>
  <c r="A1854" i="15"/>
  <c r="A1855" i="15"/>
  <c r="A1856" i="15"/>
  <c r="A1857" i="15"/>
  <c r="A1858" i="15"/>
  <c r="A1859" i="15"/>
  <c r="A1860" i="15"/>
  <c r="A1861" i="15"/>
  <c r="A1862" i="15"/>
  <c r="A1863" i="15"/>
  <c r="A1864" i="15"/>
  <c r="A1865" i="15"/>
  <c r="A1866" i="15"/>
  <c r="A1867" i="15"/>
  <c r="A1868" i="15"/>
  <c r="A1869" i="15"/>
  <c r="A1870" i="15"/>
  <c r="A1871" i="15"/>
  <c r="A1872" i="15"/>
  <c r="A1873" i="15"/>
  <c r="A1874" i="15"/>
  <c r="A1875" i="15"/>
  <c r="A1876" i="15"/>
  <c r="A1877" i="15"/>
  <c r="A1878" i="15"/>
  <c r="A1879" i="15"/>
  <c r="A1880" i="15"/>
  <c r="A1881" i="15"/>
  <c r="A1882" i="15"/>
  <c r="A1883" i="15"/>
  <c r="A1885" i="15"/>
  <c r="A1886" i="15"/>
  <c r="A1887" i="15"/>
  <c r="A1888" i="15"/>
  <c r="A1889" i="15"/>
  <c r="A1890" i="15"/>
  <c r="A1891" i="15"/>
  <c r="A1892" i="15"/>
  <c r="A1893" i="15"/>
  <c r="A1894" i="15"/>
  <c r="A1895" i="15"/>
  <c r="A1896" i="15"/>
  <c r="A1897" i="15"/>
  <c r="A1898" i="15"/>
  <c r="A1899" i="15"/>
  <c r="A1900" i="15"/>
  <c r="A1901" i="15"/>
  <c r="A1902" i="15"/>
  <c r="A1903" i="15"/>
  <c r="A1904" i="15"/>
  <c r="A1905" i="15"/>
  <c r="A1906" i="15"/>
  <c r="A1907" i="15"/>
  <c r="A1908" i="15"/>
  <c r="A1909" i="15"/>
  <c r="A1910" i="15"/>
  <c r="A1911" i="15"/>
  <c r="A1912" i="15"/>
  <c r="A1913" i="15"/>
  <c r="A1914" i="15"/>
  <c r="A1915" i="15"/>
  <c r="A1916" i="15"/>
  <c r="A1917" i="15"/>
  <c r="A1918" i="15"/>
  <c r="A1919" i="15"/>
  <c r="A1920" i="15"/>
  <c r="A1921" i="15"/>
  <c r="A1922" i="15"/>
  <c r="A1923" i="15"/>
  <c r="A1924" i="15"/>
  <c r="A1925" i="15"/>
  <c r="A1926" i="15"/>
  <c r="A1927" i="15"/>
  <c r="A1928" i="15"/>
  <c r="A1929" i="15"/>
  <c r="A1930" i="15"/>
  <c r="A1931" i="15"/>
  <c r="A1932" i="15"/>
  <c r="A1933" i="15"/>
  <c r="A1934" i="15"/>
  <c r="A1935" i="15"/>
  <c r="A1936" i="15"/>
  <c r="A1937" i="15"/>
  <c r="A1938" i="15"/>
  <c r="A1939" i="15"/>
  <c r="A1940" i="15"/>
  <c r="A1941" i="15"/>
  <c r="A1942" i="15"/>
  <c r="A1943" i="15"/>
  <c r="A1944" i="15"/>
  <c r="A1945" i="15"/>
  <c r="A1946" i="15"/>
  <c r="A1947" i="15"/>
  <c r="A1948" i="15"/>
  <c r="A1949" i="15"/>
  <c r="A1950" i="15"/>
  <c r="A1951" i="15"/>
  <c r="A1952" i="15"/>
  <c r="A1953" i="15"/>
  <c r="A1954" i="15"/>
  <c r="A1955" i="15"/>
  <c r="A1956" i="15"/>
  <c r="A1957" i="15"/>
  <c r="A1958" i="15"/>
  <c r="A1959" i="15"/>
  <c r="A1960" i="15"/>
  <c r="A1961" i="15"/>
  <c r="A1962" i="15"/>
  <c r="A1963" i="15"/>
  <c r="A1964" i="15"/>
  <c r="A1965" i="15"/>
  <c r="A1966" i="15"/>
  <c r="A1967" i="15"/>
  <c r="A1968" i="15"/>
  <c r="A1969" i="15"/>
  <c r="A1970" i="15"/>
  <c r="A1971" i="15"/>
  <c r="A1972" i="15"/>
  <c r="A1973" i="15"/>
  <c r="A1974" i="15"/>
  <c r="A1975" i="15"/>
  <c r="A1976" i="15"/>
  <c r="A1977" i="15"/>
  <c r="A1978" i="15"/>
  <c r="A1979" i="15"/>
  <c r="A1980" i="15"/>
  <c r="A1981" i="15"/>
  <c r="A1982" i="15"/>
  <c r="A1983" i="15"/>
  <c r="A1984" i="15"/>
  <c r="A1985" i="15"/>
  <c r="A1986" i="15"/>
  <c r="A1987" i="15"/>
  <c r="A1988" i="15"/>
  <c r="A1989" i="15"/>
  <c r="A1990" i="15"/>
  <c r="A1991" i="15"/>
  <c r="A1992" i="15"/>
  <c r="A1993" i="15"/>
  <c r="A1994" i="15"/>
  <c r="A1995" i="15"/>
  <c r="A1996" i="15"/>
  <c r="A1997" i="15"/>
  <c r="B1288" i="15"/>
  <c r="B1289" i="15"/>
  <c r="B1290" i="15"/>
  <c r="B1291" i="15"/>
  <c r="B1292" i="15"/>
  <c r="B1293" i="15"/>
  <c r="B1294" i="15"/>
  <c r="B1295" i="15"/>
  <c r="B1296" i="15"/>
  <c r="B1297" i="15"/>
  <c r="B1298" i="15"/>
  <c r="B1299" i="15"/>
  <c r="B1300" i="15"/>
  <c r="B1301" i="15"/>
  <c r="B1302" i="15"/>
  <c r="B1303" i="15"/>
  <c r="B1304" i="15"/>
  <c r="B1305" i="15"/>
  <c r="B1306" i="15"/>
  <c r="B1307" i="15"/>
  <c r="B1308" i="15"/>
  <c r="B1309" i="15"/>
  <c r="B1310" i="15"/>
  <c r="B1311" i="15"/>
  <c r="B1312" i="15"/>
  <c r="B1313" i="15"/>
  <c r="B1314" i="15"/>
  <c r="B1315" i="15"/>
  <c r="B1316" i="15"/>
  <c r="B1317" i="15"/>
  <c r="B1318" i="15"/>
  <c r="B1319" i="15"/>
  <c r="B1320" i="15"/>
  <c r="B1321" i="15"/>
  <c r="B1322" i="15"/>
  <c r="B1323" i="15"/>
  <c r="C1323" i="15"/>
  <c r="D1323" i="15"/>
  <c r="F1323" i="15"/>
  <c r="G1323" i="15"/>
  <c r="B1324" i="15"/>
  <c r="B1325" i="15"/>
  <c r="C1325" i="15"/>
  <c r="D1325" i="15"/>
  <c r="F1325" i="15"/>
  <c r="G1325" i="15"/>
  <c r="B1326" i="15"/>
  <c r="B1327" i="15"/>
  <c r="C1327" i="15"/>
  <c r="D1327" i="15"/>
  <c r="F1327" i="15"/>
  <c r="G1327" i="15"/>
  <c r="B1328" i="15"/>
  <c r="C1328" i="15"/>
  <c r="D1328" i="15"/>
  <c r="F1328" i="15"/>
  <c r="G1328" i="15"/>
  <c r="B1329" i="15"/>
  <c r="C1329" i="15"/>
  <c r="D1329" i="15"/>
  <c r="F1329" i="15"/>
  <c r="G1329" i="15"/>
  <c r="B1330" i="15"/>
  <c r="C1330" i="15"/>
  <c r="D1330" i="15"/>
  <c r="F1330" i="15"/>
  <c r="G1330" i="15"/>
  <c r="B1331" i="15"/>
  <c r="C1331" i="15"/>
  <c r="D1331" i="15"/>
  <c r="F1331" i="15"/>
  <c r="G1331" i="15"/>
  <c r="B1332" i="15"/>
  <c r="C1332" i="15"/>
  <c r="D1332" i="15"/>
  <c r="F1332" i="15"/>
  <c r="G1332" i="15"/>
  <c r="B1333" i="15"/>
  <c r="C1333" i="15"/>
  <c r="D1333" i="15"/>
  <c r="F1333" i="15"/>
  <c r="G1333" i="15"/>
  <c r="B1334" i="15"/>
  <c r="C1334" i="15"/>
  <c r="D1334" i="15"/>
  <c r="F1334" i="15"/>
  <c r="G1334" i="15"/>
  <c r="B1335" i="15"/>
  <c r="C1335" i="15"/>
  <c r="D1335" i="15"/>
  <c r="F1335" i="15"/>
  <c r="G1335" i="15"/>
  <c r="B1336" i="15"/>
  <c r="C1336" i="15"/>
  <c r="D1336" i="15"/>
  <c r="F1336" i="15"/>
  <c r="G1336" i="15"/>
  <c r="B1337" i="15"/>
  <c r="C1337" i="15"/>
  <c r="D1337" i="15"/>
  <c r="F1337" i="15"/>
  <c r="G1337" i="15"/>
  <c r="B1338" i="15"/>
  <c r="B1339" i="15"/>
  <c r="C1339" i="15"/>
  <c r="D1339" i="15"/>
  <c r="F1339" i="15"/>
  <c r="G1339" i="15"/>
  <c r="B1340" i="15"/>
  <c r="B1341" i="15"/>
  <c r="C1341" i="15"/>
  <c r="D1341" i="15"/>
  <c r="F1341" i="15"/>
  <c r="G1341" i="15"/>
  <c r="B1342" i="15"/>
  <c r="B1343" i="15"/>
  <c r="C1343" i="15"/>
  <c r="D1343" i="15"/>
  <c r="F1343" i="15"/>
  <c r="G1343" i="15"/>
  <c r="B1344" i="15"/>
  <c r="C1344" i="15"/>
  <c r="D1344" i="15"/>
  <c r="F1344" i="15"/>
  <c r="G1344" i="15"/>
  <c r="B1345" i="15"/>
  <c r="C1345" i="15"/>
  <c r="D1345" i="15"/>
  <c r="F1345" i="15"/>
  <c r="G1345" i="15"/>
  <c r="B1346" i="15"/>
  <c r="C1346" i="15"/>
  <c r="D1346" i="15"/>
  <c r="F1346" i="15"/>
  <c r="G1346" i="15"/>
  <c r="B1347" i="15"/>
  <c r="C1347" i="15"/>
  <c r="D1347" i="15"/>
  <c r="F1347" i="15"/>
  <c r="G1347" i="15"/>
  <c r="B1348" i="15"/>
  <c r="C1348" i="15"/>
  <c r="D1348" i="15"/>
  <c r="F1348" i="15"/>
  <c r="G1348" i="15"/>
  <c r="B1349" i="15"/>
  <c r="C1349" i="15"/>
  <c r="D1349" i="15"/>
  <c r="F1349" i="15"/>
  <c r="G1349" i="15"/>
  <c r="B1350" i="15"/>
  <c r="C1350" i="15"/>
  <c r="D1350" i="15"/>
  <c r="F1350" i="15"/>
  <c r="G1350" i="15"/>
  <c r="B1351" i="15"/>
  <c r="C1351" i="15"/>
  <c r="D1351" i="15"/>
  <c r="F1351" i="15"/>
  <c r="G1351" i="15"/>
  <c r="B1352" i="15"/>
  <c r="C1352" i="15"/>
  <c r="D1352" i="15"/>
  <c r="F1352" i="15"/>
  <c r="G1352" i="15"/>
  <c r="B1353" i="15"/>
  <c r="C1353" i="15"/>
  <c r="D1353" i="15"/>
  <c r="F1353" i="15"/>
  <c r="G1353" i="15"/>
  <c r="B1354" i="15"/>
  <c r="B1355" i="15"/>
  <c r="C1355" i="15"/>
  <c r="D1355" i="15"/>
  <c r="F1355" i="15"/>
  <c r="G1355" i="15"/>
  <c r="B1356" i="15"/>
  <c r="B1357" i="15"/>
  <c r="C1357" i="15"/>
  <c r="D1357" i="15"/>
  <c r="F1357" i="15"/>
  <c r="G1357" i="15"/>
  <c r="B1358" i="15"/>
  <c r="B1359" i="15"/>
  <c r="C1359" i="15"/>
  <c r="D1359" i="15"/>
  <c r="F1359" i="15"/>
  <c r="G1359" i="15"/>
  <c r="B1360" i="15"/>
  <c r="C1360" i="15"/>
  <c r="D1360" i="15"/>
  <c r="F1360" i="15"/>
  <c r="G1360" i="15"/>
  <c r="B1361" i="15"/>
  <c r="C1361" i="15"/>
  <c r="D1361" i="15"/>
  <c r="F1361" i="15"/>
  <c r="G1361" i="15"/>
  <c r="B1362" i="15"/>
  <c r="C1362" i="15"/>
  <c r="D1362" i="15"/>
  <c r="F1362" i="15"/>
  <c r="G1362" i="15"/>
  <c r="B1363" i="15"/>
  <c r="C1363" i="15"/>
  <c r="D1363" i="15"/>
  <c r="F1363" i="15"/>
  <c r="G1363" i="15"/>
  <c r="B1364" i="15"/>
  <c r="C1364" i="15"/>
  <c r="D1364" i="15"/>
  <c r="F1364" i="15"/>
  <c r="G1364" i="15"/>
  <c r="B1365" i="15"/>
  <c r="C1365" i="15"/>
  <c r="D1365" i="15"/>
  <c r="F1365" i="15"/>
  <c r="G1365" i="15"/>
  <c r="B1366" i="15"/>
  <c r="C1366" i="15"/>
  <c r="D1366" i="15"/>
  <c r="F1366" i="15"/>
  <c r="G1366" i="15"/>
  <c r="B1367" i="15"/>
  <c r="B1368" i="15"/>
  <c r="B1369" i="15"/>
  <c r="C1369" i="15"/>
  <c r="D1369" i="15"/>
  <c r="F1369" i="15"/>
  <c r="G1369" i="15"/>
  <c r="B1370" i="15"/>
  <c r="B1371" i="15"/>
  <c r="B1372" i="15"/>
  <c r="B1373" i="15"/>
  <c r="B1374" i="15"/>
  <c r="B1375" i="15"/>
  <c r="B1376" i="15"/>
  <c r="B1377" i="15"/>
  <c r="B1378" i="15"/>
  <c r="B1379" i="15"/>
  <c r="B1380" i="15"/>
  <c r="B1381" i="15"/>
  <c r="B1382" i="15"/>
  <c r="B1383" i="15"/>
  <c r="C1383" i="15"/>
  <c r="D1383" i="15"/>
  <c r="F1383" i="15"/>
  <c r="G1383" i="15"/>
  <c r="B1384" i="15"/>
  <c r="C1384" i="15"/>
  <c r="D1384" i="15"/>
  <c r="F1384" i="15"/>
  <c r="G1384" i="15"/>
  <c r="B1385" i="15"/>
  <c r="C1385" i="15"/>
  <c r="D1385" i="15"/>
  <c r="F1385" i="15"/>
  <c r="G1385" i="15"/>
  <c r="B1386" i="15"/>
  <c r="B1387" i="15"/>
  <c r="C1387" i="15"/>
  <c r="D1387" i="15"/>
  <c r="F1387" i="15"/>
  <c r="G1387" i="15"/>
  <c r="B1388" i="15"/>
  <c r="B1389" i="15"/>
  <c r="B1390" i="15"/>
  <c r="C1390" i="15"/>
  <c r="D1390" i="15"/>
  <c r="F1390" i="15"/>
  <c r="G1390" i="15"/>
  <c r="B1391" i="15"/>
  <c r="C1391" i="15"/>
  <c r="D1391" i="15"/>
  <c r="F1391" i="15"/>
  <c r="G1391" i="15"/>
  <c r="B1392" i="15"/>
  <c r="B1393" i="15"/>
  <c r="B1394" i="15"/>
  <c r="C1394" i="15"/>
  <c r="D1394" i="15"/>
  <c r="F1394" i="15"/>
  <c r="G1394" i="15"/>
  <c r="B1395" i="15"/>
  <c r="C1395" i="15"/>
  <c r="D1395" i="15"/>
  <c r="F1395" i="15"/>
  <c r="G1395" i="15"/>
  <c r="B1396" i="15"/>
  <c r="B1397" i="15"/>
  <c r="C1397" i="15"/>
  <c r="D1397" i="15"/>
  <c r="F1397" i="15"/>
  <c r="G1397" i="15"/>
  <c r="B1398" i="15"/>
  <c r="B1399" i="15"/>
  <c r="C1399" i="15"/>
  <c r="D1399" i="15"/>
  <c r="F1399" i="15"/>
  <c r="G1399" i="15"/>
  <c r="B1400" i="15"/>
  <c r="C1400" i="15"/>
  <c r="D1400" i="15"/>
  <c r="F1400" i="15"/>
  <c r="G1400" i="15"/>
  <c r="B1401" i="15"/>
  <c r="C1401" i="15"/>
  <c r="D1401" i="15"/>
  <c r="F1401" i="15"/>
  <c r="G1401" i="15"/>
  <c r="B1402" i="15"/>
  <c r="B1403" i="15"/>
  <c r="B1404" i="15"/>
  <c r="C1404" i="15"/>
  <c r="D1404" i="15"/>
  <c r="F1404" i="15"/>
  <c r="G1404" i="15"/>
  <c r="B1405" i="15"/>
  <c r="B1406" i="15"/>
  <c r="C1406" i="15"/>
  <c r="D1406" i="15"/>
  <c r="F1406" i="15"/>
  <c r="G1406" i="15"/>
  <c r="B1407" i="15"/>
  <c r="B1408" i="15"/>
  <c r="B1409" i="15"/>
  <c r="B1410" i="15"/>
  <c r="B1411" i="15"/>
  <c r="B1412" i="15"/>
  <c r="B1413" i="15"/>
  <c r="B1414" i="15"/>
  <c r="B1415" i="15"/>
  <c r="B1416" i="15"/>
  <c r="B1417" i="15"/>
  <c r="B1418" i="15"/>
  <c r="B1419" i="15"/>
  <c r="C1419" i="15"/>
  <c r="D1419" i="15"/>
  <c r="F1419" i="15"/>
  <c r="G1419" i="15"/>
  <c r="B1420" i="15"/>
  <c r="B1421" i="15"/>
  <c r="B1422" i="15"/>
  <c r="B1423" i="15"/>
  <c r="B1424" i="15"/>
  <c r="B1425" i="15"/>
  <c r="B1426" i="15"/>
  <c r="B1427" i="15"/>
  <c r="B1428" i="15"/>
  <c r="C1428" i="15"/>
  <c r="D1428" i="15"/>
  <c r="F1428" i="15"/>
  <c r="G1428" i="15"/>
  <c r="B1429" i="15"/>
  <c r="C1429" i="15"/>
  <c r="D1429" i="15"/>
  <c r="F1429" i="15"/>
  <c r="G1429" i="15"/>
  <c r="B1430" i="15"/>
  <c r="F1430" i="15"/>
  <c r="G1430" i="15"/>
  <c r="B1431" i="15"/>
  <c r="D1431" i="15"/>
  <c r="F1431" i="15"/>
  <c r="G1431" i="15"/>
  <c r="B1432" i="15"/>
  <c r="B1433" i="15"/>
  <c r="B1434" i="15"/>
  <c r="D1434" i="15"/>
  <c r="F1434" i="15"/>
  <c r="G1434" i="15"/>
  <c r="B1435" i="15"/>
  <c r="B1436" i="15"/>
  <c r="B1437" i="15"/>
  <c r="C1437" i="15"/>
  <c r="D1437" i="15"/>
  <c r="F1437" i="15"/>
  <c r="G1437" i="15"/>
  <c r="B1438" i="15"/>
  <c r="C1438" i="15"/>
  <c r="D1438" i="15"/>
  <c r="F1438" i="15"/>
  <c r="G1438" i="15"/>
  <c r="B1439" i="15"/>
  <c r="B1440" i="15"/>
  <c r="B1441" i="15"/>
  <c r="C1441" i="15"/>
  <c r="D1441" i="15"/>
  <c r="F1441" i="15"/>
  <c r="G1441" i="15"/>
  <c r="B1442" i="15"/>
  <c r="C1442" i="15"/>
  <c r="D1442" i="15"/>
  <c r="F1442" i="15"/>
  <c r="G1442" i="15"/>
  <c r="B1443" i="15"/>
  <c r="F1443" i="15"/>
  <c r="B1444" i="15"/>
  <c r="C1444" i="15"/>
  <c r="D1444" i="15"/>
  <c r="F1444" i="15"/>
  <c r="G1444" i="15"/>
  <c r="B1445" i="15"/>
  <c r="B1446" i="15"/>
  <c r="B1447" i="15"/>
  <c r="B1448" i="15"/>
  <c r="B1449" i="15"/>
  <c r="B1450" i="15"/>
  <c r="B1451" i="15"/>
  <c r="B1452" i="15"/>
  <c r="B1453" i="15"/>
  <c r="B1454" i="15"/>
  <c r="B1455" i="15"/>
  <c r="B1456" i="15"/>
  <c r="B1457" i="15"/>
  <c r="C1457" i="15"/>
  <c r="D1457" i="15"/>
  <c r="F1457" i="15"/>
  <c r="G1457" i="15"/>
  <c r="B1458" i="15"/>
  <c r="B1459" i="15"/>
  <c r="C1459" i="15"/>
  <c r="D1459" i="15"/>
  <c r="F1459" i="15"/>
  <c r="G1459" i="15"/>
  <c r="B1460" i="15"/>
  <c r="C1460" i="15"/>
  <c r="D1460" i="15"/>
  <c r="F1460" i="15"/>
  <c r="G1460" i="15"/>
  <c r="B1461" i="15"/>
  <c r="C1461" i="15"/>
  <c r="D1461" i="15"/>
  <c r="F1461" i="15"/>
  <c r="G1461" i="15"/>
  <c r="B1462" i="15"/>
  <c r="C1462" i="15"/>
  <c r="D1462" i="15"/>
  <c r="F1462" i="15"/>
  <c r="G1462" i="15"/>
  <c r="B1463" i="15"/>
  <c r="C1463" i="15"/>
  <c r="D1463" i="15"/>
  <c r="F1463" i="15"/>
  <c r="G1463" i="15"/>
  <c r="B1464" i="15"/>
  <c r="C1464" i="15"/>
  <c r="D1464" i="15"/>
  <c r="F1464" i="15"/>
  <c r="G1464" i="15"/>
  <c r="B1465" i="15"/>
  <c r="C1465" i="15"/>
  <c r="D1465" i="15"/>
  <c r="F1465" i="15"/>
  <c r="G1465" i="15"/>
  <c r="B1466" i="15"/>
  <c r="C1466" i="15"/>
  <c r="D1466" i="15"/>
  <c r="F1466" i="15"/>
  <c r="G1466" i="15"/>
  <c r="B1467" i="15"/>
  <c r="C1467" i="15"/>
  <c r="D1467" i="15"/>
  <c r="F1467" i="15"/>
  <c r="G1467" i="15"/>
  <c r="B1468" i="15"/>
  <c r="C1468" i="15"/>
  <c r="D1468" i="15"/>
  <c r="F1468" i="15"/>
  <c r="G1468" i="15"/>
  <c r="B1469" i="15"/>
  <c r="B1470" i="15"/>
  <c r="C1470" i="15"/>
  <c r="D1470" i="15"/>
  <c r="F1470" i="15"/>
  <c r="G1470" i="15"/>
  <c r="B1471" i="15"/>
  <c r="B1472" i="15"/>
  <c r="C1472" i="15"/>
  <c r="D1472" i="15"/>
  <c r="F1472" i="15"/>
  <c r="G1472" i="15"/>
  <c r="B1473" i="15"/>
  <c r="C1473" i="15"/>
  <c r="D1473" i="15"/>
  <c r="F1473" i="15"/>
  <c r="G1473" i="15"/>
  <c r="B1474" i="15"/>
  <c r="C1474" i="15"/>
  <c r="D1474" i="15"/>
  <c r="F1474" i="15"/>
  <c r="G1474" i="15"/>
  <c r="B1475" i="15"/>
  <c r="C1475" i="15"/>
  <c r="D1475" i="15"/>
  <c r="F1475" i="15"/>
  <c r="G1475" i="15"/>
  <c r="B1476" i="15"/>
  <c r="C1476" i="15"/>
  <c r="D1476" i="15"/>
  <c r="F1476" i="15"/>
  <c r="G1476" i="15"/>
  <c r="B1477" i="15"/>
  <c r="C1477" i="15"/>
  <c r="D1477" i="15"/>
  <c r="F1477" i="15"/>
  <c r="G1477" i="15"/>
  <c r="B1478" i="15"/>
  <c r="C1478" i="15"/>
  <c r="D1478" i="15"/>
  <c r="F1478" i="15"/>
  <c r="G1478" i="15"/>
  <c r="B1479" i="15"/>
  <c r="C1479" i="15"/>
  <c r="D1479" i="15"/>
  <c r="F1479" i="15"/>
  <c r="G1479" i="15"/>
  <c r="B1480" i="15"/>
  <c r="C1480" i="15"/>
  <c r="D1480" i="15"/>
  <c r="F1480" i="15"/>
  <c r="G1480" i="15"/>
  <c r="B1481" i="15"/>
  <c r="C1481" i="15"/>
  <c r="D1481" i="15"/>
  <c r="F1481" i="15"/>
  <c r="G1481" i="15"/>
  <c r="B1482" i="15"/>
  <c r="B1483" i="15"/>
  <c r="C1483" i="15"/>
  <c r="D1483" i="15"/>
  <c r="F1483" i="15"/>
  <c r="G1483" i="15"/>
  <c r="B1484" i="15"/>
  <c r="B1485" i="15"/>
  <c r="B1486" i="15"/>
  <c r="B1487" i="15"/>
  <c r="B1488" i="15"/>
  <c r="B1489" i="15"/>
  <c r="B1490" i="15"/>
  <c r="B1491" i="15"/>
  <c r="C1491" i="15"/>
  <c r="D1491" i="15"/>
  <c r="F1491" i="15"/>
  <c r="G1491" i="15"/>
  <c r="B1492" i="15"/>
  <c r="B1493" i="15"/>
  <c r="C1493" i="15"/>
  <c r="D1493" i="15"/>
  <c r="F1493" i="15"/>
  <c r="G1493" i="15"/>
  <c r="B1494" i="15"/>
  <c r="C1494" i="15"/>
  <c r="D1494" i="15"/>
  <c r="F1494" i="15"/>
  <c r="G1494" i="15"/>
  <c r="B1495" i="15"/>
  <c r="C1495" i="15"/>
  <c r="D1495" i="15"/>
  <c r="F1495" i="15"/>
  <c r="G1495" i="15"/>
  <c r="B1496" i="15"/>
  <c r="C1496" i="15"/>
  <c r="D1496" i="15"/>
  <c r="F1496" i="15"/>
  <c r="G1496" i="15"/>
  <c r="B1497" i="15"/>
  <c r="C1497" i="15"/>
  <c r="D1497" i="15"/>
  <c r="F1497" i="15"/>
  <c r="G1497" i="15"/>
  <c r="B1498" i="15"/>
  <c r="B1499" i="15"/>
  <c r="B1500" i="15"/>
  <c r="C1500" i="15"/>
  <c r="D1500" i="15"/>
  <c r="F1500" i="15"/>
  <c r="G1500" i="15"/>
  <c r="B1501" i="15"/>
  <c r="C1501" i="15"/>
  <c r="D1501" i="15"/>
  <c r="F1501" i="15"/>
  <c r="G1501" i="15"/>
  <c r="B1502" i="15"/>
  <c r="B1503" i="15"/>
  <c r="B1504" i="15"/>
  <c r="B1505" i="15"/>
  <c r="B1506" i="15"/>
  <c r="B1507" i="15"/>
  <c r="B1508" i="15"/>
  <c r="B1509" i="15"/>
  <c r="B1510" i="15"/>
  <c r="C1510" i="15"/>
  <c r="D1510" i="15"/>
  <c r="F1510" i="15"/>
  <c r="G1510" i="15"/>
  <c r="B1511" i="15"/>
  <c r="C1511" i="15"/>
  <c r="D1511" i="15"/>
  <c r="F1511" i="15"/>
  <c r="G1511" i="15"/>
  <c r="B1512" i="15"/>
  <c r="C1512" i="15"/>
  <c r="D1512" i="15"/>
  <c r="F1512" i="15"/>
  <c r="G1512" i="15"/>
  <c r="B1513" i="15"/>
  <c r="B1514" i="15"/>
  <c r="C1514" i="15"/>
  <c r="D1514" i="15"/>
  <c r="F1514" i="15"/>
  <c r="G1514" i="15"/>
  <c r="B1515" i="15"/>
  <c r="B1516" i="15"/>
  <c r="C1516" i="15"/>
  <c r="F1516" i="15"/>
  <c r="G1516" i="15"/>
  <c r="B1517" i="15"/>
  <c r="B1518" i="15"/>
  <c r="B1519" i="15"/>
  <c r="C1519" i="15"/>
  <c r="B1520" i="15"/>
  <c r="C1520" i="15"/>
  <c r="B1521" i="15"/>
  <c r="C1521" i="15"/>
  <c r="D1521" i="15"/>
  <c r="F1521" i="15"/>
  <c r="G1521" i="15"/>
  <c r="B1522" i="15"/>
  <c r="B1523" i="15"/>
  <c r="B1524" i="15"/>
  <c r="C1524" i="15"/>
  <c r="D1524" i="15"/>
  <c r="F1524" i="15"/>
  <c r="G1524" i="15"/>
  <c r="B1525" i="15"/>
  <c r="C1525" i="15"/>
  <c r="D1525" i="15"/>
  <c r="F1525" i="15"/>
  <c r="G1525" i="15"/>
  <c r="B1526" i="15"/>
  <c r="B1527" i="15"/>
  <c r="B1528" i="15"/>
  <c r="C1528" i="15"/>
  <c r="D1528" i="15"/>
  <c r="F1528" i="15"/>
  <c r="G1528" i="15"/>
  <c r="B1529" i="15"/>
  <c r="B1530" i="15"/>
  <c r="B1531" i="15"/>
  <c r="C1531" i="15"/>
  <c r="D1531" i="15"/>
  <c r="F1531" i="15"/>
  <c r="G1531" i="15"/>
  <c r="B1532" i="15"/>
  <c r="B1533" i="15"/>
  <c r="B1534" i="15"/>
  <c r="C1534" i="15"/>
  <c r="D1534" i="15"/>
  <c r="F1534" i="15"/>
  <c r="G1534" i="15"/>
  <c r="B1535" i="15"/>
  <c r="B1536" i="15"/>
  <c r="B1537" i="15"/>
  <c r="C1537" i="15"/>
  <c r="D1537" i="15"/>
  <c r="F1537" i="15"/>
  <c r="G1537" i="15"/>
  <c r="B1538" i="15"/>
  <c r="B1539" i="15"/>
  <c r="B1540" i="15"/>
  <c r="C1540" i="15"/>
  <c r="D1540" i="15"/>
  <c r="F1540" i="15"/>
  <c r="G1540" i="15"/>
  <c r="B1541" i="15"/>
  <c r="B1542" i="15"/>
  <c r="B1543" i="15"/>
  <c r="C1543" i="15"/>
  <c r="D1543" i="15"/>
  <c r="F1543" i="15"/>
  <c r="G1543" i="15"/>
  <c r="B1544" i="15"/>
  <c r="B1545" i="15"/>
  <c r="B1546" i="15"/>
  <c r="C1546" i="15"/>
  <c r="D1546" i="15"/>
  <c r="F1546" i="15"/>
  <c r="G1546" i="15"/>
  <c r="B1547" i="15"/>
  <c r="B1548" i="15"/>
  <c r="B1549" i="15"/>
  <c r="B1550" i="15"/>
  <c r="B1551" i="15"/>
  <c r="B1552" i="15"/>
  <c r="B1553" i="15"/>
  <c r="B1554" i="15"/>
  <c r="B1555" i="15"/>
  <c r="C1555" i="15"/>
  <c r="D1555" i="15"/>
  <c r="F1555" i="15"/>
  <c r="G1555" i="15"/>
  <c r="B1556" i="15"/>
  <c r="C1556" i="15"/>
  <c r="D1556" i="15"/>
  <c r="F1556" i="15"/>
  <c r="G1556" i="15"/>
  <c r="B1557" i="15"/>
  <c r="C1557" i="15"/>
  <c r="D1557" i="15"/>
  <c r="F1557" i="15"/>
  <c r="G1557" i="15"/>
  <c r="B1558" i="15"/>
  <c r="B1559" i="15"/>
  <c r="B1560" i="15"/>
  <c r="C1560" i="15"/>
  <c r="D1560" i="15"/>
  <c r="F1560" i="15"/>
  <c r="G1560" i="15"/>
  <c r="B1561" i="15"/>
  <c r="C1561" i="15"/>
  <c r="D1561" i="15"/>
  <c r="F1561" i="15"/>
  <c r="G1561" i="15"/>
  <c r="B1562" i="15"/>
  <c r="C1562" i="15"/>
  <c r="D1562" i="15"/>
  <c r="F1562" i="15"/>
  <c r="G1562" i="15"/>
  <c r="B1563" i="15"/>
  <c r="B1564" i="15"/>
  <c r="B1565" i="15"/>
  <c r="C1565" i="15"/>
  <c r="D1565" i="15"/>
  <c r="F1565" i="15"/>
  <c r="G1565" i="15"/>
  <c r="B1566" i="15"/>
  <c r="C1566" i="15"/>
  <c r="D1566" i="15"/>
  <c r="F1566" i="15"/>
  <c r="G1566" i="15"/>
  <c r="B1567" i="15"/>
  <c r="B1568" i="15"/>
  <c r="B1569" i="15"/>
  <c r="C1569" i="15"/>
  <c r="D1569" i="15"/>
  <c r="F1569" i="15"/>
  <c r="G1569" i="15"/>
  <c r="B1570" i="15"/>
  <c r="B1571" i="15"/>
  <c r="B1572" i="15"/>
  <c r="C1572" i="15"/>
  <c r="D1572" i="15"/>
  <c r="F1572" i="15"/>
  <c r="G1572" i="15"/>
  <c r="B1573" i="15"/>
  <c r="C1573" i="15"/>
  <c r="D1573" i="15"/>
  <c r="F1573" i="15"/>
  <c r="G1573" i="15"/>
  <c r="B1574" i="15"/>
  <c r="C1574" i="15"/>
  <c r="D1574" i="15"/>
  <c r="F1574" i="15"/>
  <c r="G1574" i="15"/>
  <c r="B1575" i="15"/>
  <c r="B1576" i="15"/>
  <c r="B1577" i="15"/>
  <c r="C1577" i="15"/>
  <c r="D1577" i="15"/>
  <c r="F1577" i="15"/>
  <c r="G1577" i="15"/>
  <c r="B1578" i="15"/>
  <c r="C1578" i="15"/>
  <c r="D1578" i="15"/>
  <c r="F1578" i="15"/>
  <c r="G1578" i="15"/>
  <c r="B1579" i="15"/>
  <c r="B1580" i="15"/>
  <c r="B1581" i="15"/>
  <c r="C1581" i="15"/>
  <c r="D1581" i="15"/>
  <c r="F1581" i="15"/>
  <c r="G1581" i="15"/>
  <c r="B1582" i="15"/>
  <c r="B1583" i="15"/>
  <c r="B1584" i="15"/>
  <c r="C1584" i="15"/>
  <c r="D1584" i="15"/>
  <c r="F1584" i="15"/>
  <c r="G1584" i="15"/>
  <c r="B1585" i="15"/>
  <c r="B1586" i="15"/>
  <c r="C1586" i="15"/>
  <c r="D1586" i="15"/>
  <c r="F1586" i="15"/>
  <c r="G1586" i="15"/>
  <c r="B1587" i="15"/>
  <c r="B1588" i="15"/>
  <c r="B1589" i="15"/>
  <c r="B1590" i="15"/>
  <c r="B1591" i="15"/>
  <c r="B1592" i="15"/>
  <c r="B1593" i="15"/>
  <c r="B1594" i="15"/>
  <c r="B1595" i="15"/>
  <c r="B1596" i="15"/>
  <c r="B1597" i="15"/>
  <c r="B1598" i="15"/>
  <c r="B1599" i="15"/>
  <c r="C1599" i="15"/>
  <c r="D1599" i="15"/>
  <c r="F1599" i="15"/>
  <c r="G1599" i="15"/>
  <c r="B1600" i="15"/>
  <c r="B1601" i="15"/>
  <c r="C1601" i="15"/>
  <c r="D1601" i="15"/>
  <c r="F1601" i="15"/>
  <c r="G1601" i="15"/>
  <c r="B1602" i="15"/>
  <c r="C1602" i="15"/>
  <c r="D1602" i="15"/>
  <c r="F1602" i="15"/>
  <c r="G1602" i="15"/>
  <c r="B1603" i="15"/>
  <c r="C1603" i="15"/>
  <c r="D1603" i="15"/>
  <c r="F1603" i="15"/>
  <c r="G1603" i="15"/>
  <c r="B1604" i="15"/>
  <c r="C1604" i="15"/>
  <c r="D1604" i="15"/>
  <c r="F1604" i="15"/>
  <c r="G1604" i="15"/>
  <c r="B1605" i="15"/>
  <c r="C1605" i="15"/>
  <c r="D1605" i="15"/>
  <c r="F1605" i="15"/>
  <c r="G1605" i="15"/>
  <c r="B1606" i="15"/>
  <c r="C1606" i="15"/>
  <c r="D1606" i="15"/>
  <c r="F1606" i="15"/>
  <c r="G1606" i="15"/>
  <c r="B1607" i="15"/>
  <c r="C1607" i="15"/>
  <c r="D1607" i="15"/>
  <c r="F1607" i="15"/>
  <c r="G1607" i="15"/>
  <c r="B1608" i="15"/>
  <c r="C1608" i="15"/>
  <c r="D1608" i="15"/>
  <c r="F1608" i="15"/>
  <c r="G1608" i="15"/>
  <c r="B1609" i="15"/>
  <c r="C1609" i="15"/>
  <c r="D1609" i="15"/>
  <c r="F1609" i="15"/>
  <c r="G1609" i="15"/>
  <c r="B1610" i="15"/>
  <c r="C1610" i="15"/>
  <c r="D1610" i="15"/>
  <c r="F1610" i="15"/>
  <c r="G1610" i="15"/>
  <c r="B1611" i="15"/>
  <c r="B1612" i="15"/>
  <c r="C1612" i="15"/>
  <c r="D1612" i="15"/>
  <c r="F1612" i="15"/>
  <c r="G1612" i="15"/>
  <c r="B1613" i="15"/>
  <c r="B1614" i="15"/>
  <c r="C1614" i="15"/>
  <c r="D1614" i="15"/>
  <c r="F1614" i="15"/>
  <c r="G1614" i="15"/>
  <c r="B1615" i="15"/>
  <c r="C1615" i="15"/>
  <c r="D1615" i="15"/>
  <c r="F1615" i="15"/>
  <c r="G1615" i="15"/>
  <c r="B1616" i="15"/>
  <c r="C1616" i="15"/>
  <c r="D1616" i="15"/>
  <c r="F1616" i="15"/>
  <c r="G1616" i="15"/>
  <c r="B1617" i="15"/>
  <c r="C1617" i="15"/>
  <c r="D1617" i="15"/>
  <c r="F1617" i="15"/>
  <c r="G1617" i="15"/>
  <c r="B1618" i="15"/>
  <c r="C1618" i="15"/>
  <c r="D1618" i="15"/>
  <c r="F1618" i="15"/>
  <c r="G1618" i="15"/>
  <c r="B1619" i="15"/>
  <c r="C1619" i="15"/>
  <c r="D1619" i="15"/>
  <c r="F1619" i="15"/>
  <c r="G1619" i="15"/>
  <c r="B1620" i="15"/>
  <c r="C1620" i="15"/>
  <c r="D1620" i="15"/>
  <c r="F1620" i="15"/>
  <c r="G1620" i="15"/>
  <c r="B1621" i="15"/>
  <c r="C1621" i="15"/>
  <c r="D1621" i="15"/>
  <c r="F1621" i="15"/>
  <c r="G1621" i="15"/>
  <c r="B1622" i="15"/>
  <c r="C1622" i="15"/>
  <c r="D1622" i="15"/>
  <c r="F1622" i="15"/>
  <c r="G1622" i="15"/>
  <c r="B1623" i="15"/>
  <c r="C1623" i="15"/>
  <c r="D1623" i="15"/>
  <c r="F1623" i="15"/>
  <c r="G1623" i="15"/>
  <c r="B1624" i="15"/>
  <c r="B1625" i="15"/>
  <c r="B1626" i="15"/>
  <c r="C1626" i="15"/>
  <c r="D1626" i="15"/>
  <c r="F1626" i="15"/>
  <c r="G1626" i="15"/>
  <c r="B1627" i="15"/>
  <c r="C1627" i="15"/>
  <c r="D1627" i="15"/>
  <c r="F1627" i="15"/>
  <c r="G1627" i="15"/>
  <c r="B1628" i="15"/>
  <c r="C1628" i="15"/>
  <c r="D1628" i="15"/>
  <c r="F1628" i="15"/>
  <c r="G1628" i="15"/>
  <c r="B1629" i="15"/>
  <c r="B1630" i="15"/>
  <c r="B1631" i="15"/>
  <c r="C1631" i="15"/>
  <c r="D1631" i="15"/>
  <c r="F1631" i="15"/>
  <c r="G1631" i="15"/>
  <c r="B1632" i="15"/>
  <c r="C1632" i="15"/>
  <c r="D1632" i="15"/>
  <c r="F1632" i="15"/>
  <c r="G1632" i="15"/>
  <c r="B1633" i="15"/>
  <c r="C1633" i="15"/>
  <c r="D1633" i="15"/>
  <c r="F1633" i="15"/>
  <c r="G1633" i="15"/>
  <c r="B1634" i="15"/>
  <c r="B1635" i="15"/>
  <c r="B1636" i="15"/>
  <c r="C1636" i="15"/>
  <c r="D1636" i="15"/>
  <c r="F1636" i="15"/>
  <c r="G1636" i="15"/>
  <c r="B1637" i="15"/>
  <c r="C1637" i="15"/>
  <c r="D1637" i="15"/>
  <c r="F1637" i="15"/>
  <c r="G1637" i="15"/>
  <c r="B1638" i="15"/>
  <c r="C1638" i="15"/>
  <c r="D1638" i="15"/>
  <c r="F1638" i="15"/>
  <c r="G1638" i="15"/>
  <c r="B1639" i="15"/>
  <c r="B1640" i="15"/>
  <c r="B1641" i="15"/>
  <c r="C1641" i="15"/>
  <c r="D1641" i="15"/>
  <c r="F1641" i="15"/>
  <c r="G1641" i="15"/>
  <c r="B1642" i="15"/>
  <c r="C1642" i="15"/>
  <c r="D1642" i="15"/>
  <c r="F1642" i="15"/>
  <c r="G1642" i="15"/>
  <c r="B1643" i="15"/>
  <c r="B1644" i="15"/>
  <c r="C1644" i="15"/>
  <c r="D1644" i="15"/>
  <c r="F1644" i="15"/>
  <c r="G1644" i="15"/>
  <c r="B1645" i="15"/>
  <c r="B1646" i="15"/>
  <c r="B1647" i="15"/>
  <c r="B1648" i="15"/>
  <c r="B1649" i="15"/>
  <c r="B1650" i="15"/>
  <c r="B1651" i="15"/>
  <c r="B1652" i="15"/>
  <c r="B1653" i="15"/>
  <c r="B1654" i="15"/>
  <c r="B1655" i="15"/>
  <c r="B1656" i="15"/>
  <c r="B1657" i="15"/>
  <c r="C1657" i="15"/>
  <c r="D1657" i="15"/>
  <c r="F1657" i="15"/>
  <c r="G1657" i="15"/>
  <c r="B1658" i="15"/>
  <c r="B1659" i="15"/>
  <c r="C1659" i="15"/>
  <c r="D1659" i="15"/>
  <c r="F1659" i="15"/>
  <c r="G1659" i="15"/>
  <c r="B1660" i="15"/>
  <c r="C1660" i="15"/>
  <c r="D1660" i="15"/>
  <c r="F1660" i="15"/>
  <c r="G1660" i="15"/>
  <c r="B1661" i="15"/>
  <c r="C1661" i="15"/>
  <c r="D1661" i="15"/>
  <c r="F1661" i="15"/>
  <c r="G1661" i="15"/>
  <c r="B1662" i="15"/>
  <c r="C1662" i="15"/>
  <c r="D1662" i="15"/>
  <c r="F1662" i="15"/>
  <c r="G1662" i="15"/>
  <c r="B1663" i="15"/>
  <c r="C1663" i="15"/>
  <c r="D1663" i="15"/>
  <c r="F1663" i="15"/>
  <c r="G1663" i="15"/>
  <c r="B1664" i="15"/>
  <c r="C1664" i="15"/>
  <c r="D1664" i="15"/>
  <c r="F1664" i="15"/>
  <c r="G1664" i="15"/>
  <c r="B1665" i="15"/>
  <c r="B1666" i="15"/>
  <c r="C1666" i="15"/>
  <c r="D1666" i="15"/>
  <c r="F1666" i="15"/>
  <c r="G1666" i="15"/>
  <c r="B1667" i="15"/>
  <c r="B1668" i="15"/>
  <c r="B1669" i="15"/>
  <c r="B1670" i="15"/>
  <c r="B1671" i="15"/>
  <c r="B1672" i="15"/>
  <c r="B1673" i="15"/>
  <c r="B1674" i="15"/>
  <c r="B1675" i="15"/>
  <c r="B1676" i="15"/>
  <c r="C1676" i="15"/>
  <c r="D1676" i="15"/>
  <c r="F1676" i="15"/>
  <c r="G1676" i="15"/>
  <c r="B1677" i="15"/>
  <c r="C1677" i="15"/>
  <c r="D1677" i="15"/>
  <c r="F1677" i="15"/>
  <c r="G1677" i="15"/>
  <c r="B1678" i="15"/>
  <c r="C1678" i="15"/>
  <c r="D1678" i="15"/>
  <c r="F1678" i="15"/>
  <c r="G1678" i="15"/>
  <c r="B1679" i="15"/>
  <c r="B1680" i="15"/>
  <c r="C1680" i="15"/>
  <c r="D1680" i="15"/>
  <c r="F1680" i="15"/>
  <c r="G1680" i="15"/>
  <c r="B1681" i="15"/>
  <c r="B1682" i="15"/>
  <c r="C1682" i="15"/>
  <c r="D1682" i="15"/>
  <c r="F1682" i="15"/>
  <c r="G1682" i="15"/>
  <c r="B1683" i="15"/>
  <c r="C1683" i="15"/>
  <c r="D1683" i="15"/>
  <c r="F1683" i="15"/>
  <c r="G1683" i="15"/>
  <c r="B1684" i="15"/>
  <c r="C1684" i="15"/>
  <c r="D1684" i="15"/>
  <c r="F1684" i="15"/>
  <c r="G1684" i="15"/>
  <c r="B1685" i="15"/>
  <c r="B1686" i="15"/>
  <c r="B1687" i="15"/>
  <c r="C1687" i="15"/>
  <c r="D1687" i="15"/>
  <c r="F1687" i="15"/>
  <c r="G1687" i="15"/>
  <c r="B1688" i="15"/>
  <c r="C1688" i="15"/>
  <c r="D1688" i="15"/>
  <c r="F1688" i="15"/>
  <c r="G1688" i="15"/>
  <c r="B1689" i="15"/>
  <c r="B1690" i="15"/>
  <c r="B1691" i="15"/>
  <c r="C1691" i="15"/>
  <c r="D1691" i="15"/>
  <c r="F1691" i="15"/>
  <c r="G1691" i="15"/>
  <c r="B1692" i="15"/>
  <c r="C1692" i="15"/>
  <c r="D1692" i="15"/>
  <c r="F1692" i="15"/>
  <c r="G1692" i="15"/>
  <c r="B1693" i="15"/>
  <c r="C1693" i="15"/>
  <c r="D1693" i="15"/>
  <c r="F1693" i="15"/>
  <c r="G1693" i="15"/>
  <c r="B1694" i="15"/>
  <c r="B1695" i="15"/>
  <c r="C1695" i="15"/>
  <c r="D1695" i="15"/>
  <c r="F1695" i="15"/>
  <c r="G1695" i="15"/>
  <c r="B1696" i="15"/>
  <c r="B1697" i="15"/>
  <c r="C1697" i="15"/>
  <c r="D1697" i="15"/>
  <c r="F1697" i="15"/>
  <c r="G1697" i="15"/>
  <c r="B1698" i="15"/>
  <c r="C1698" i="15"/>
  <c r="D1698" i="15"/>
  <c r="F1698" i="15"/>
  <c r="G1698" i="15"/>
  <c r="B1699" i="15"/>
  <c r="C1699" i="15"/>
  <c r="D1699" i="15"/>
  <c r="F1699" i="15"/>
  <c r="G1699" i="15"/>
  <c r="B1700" i="15"/>
  <c r="C1700" i="15"/>
  <c r="D1700" i="15"/>
  <c r="F1700" i="15"/>
  <c r="G1700" i="15"/>
  <c r="B1701" i="15"/>
  <c r="C1701" i="15"/>
  <c r="D1701" i="15"/>
  <c r="F1701" i="15"/>
  <c r="G1701" i="15"/>
  <c r="B1702" i="15"/>
  <c r="C1702" i="15"/>
  <c r="D1702" i="15"/>
  <c r="F1702" i="15"/>
  <c r="G1702" i="15"/>
  <c r="B1703" i="15"/>
  <c r="C1703" i="15"/>
  <c r="D1703" i="15"/>
  <c r="F1703" i="15"/>
  <c r="G1703" i="15"/>
  <c r="B1704" i="15"/>
  <c r="C1704" i="15"/>
  <c r="D1704" i="15"/>
  <c r="F1704" i="15"/>
  <c r="G1704" i="15"/>
  <c r="B1705" i="15"/>
  <c r="C1705" i="15"/>
  <c r="D1705" i="15"/>
  <c r="F1705" i="15"/>
  <c r="G1705" i="15"/>
  <c r="B1706" i="15"/>
  <c r="C1706" i="15"/>
  <c r="D1706" i="15"/>
  <c r="F1706" i="15"/>
  <c r="G1706" i="15"/>
  <c r="B1707" i="15"/>
  <c r="B1708" i="15"/>
  <c r="C1708" i="15"/>
  <c r="D1708" i="15"/>
  <c r="F1708" i="15"/>
  <c r="G1708" i="15"/>
  <c r="B1709" i="15"/>
  <c r="B1710" i="15"/>
  <c r="C1710" i="15"/>
  <c r="D1710" i="15"/>
  <c r="F1710" i="15"/>
  <c r="G1710" i="15"/>
  <c r="B1711" i="15"/>
  <c r="C1711" i="15"/>
  <c r="D1711" i="15"/>
  <c r="F1711" i="15"/>
  <c r="G1711" i="15"/>
  <c r="B1712" i="15"/>
  <c r="C1712" i="15"/>
  <c r="D1712" i="15"/>
  <c r="F1712" i="15"/>
  <c r="G1712" i="15"/>
  <c r="B1713" i="15"/>
  <c r="B1714" i="15"/>
  <c r="C1714" i="15"/>
  <c r="D1714" i="15"/>
  <c r="F1714" i="15"/>
  <c r="G1714" i="15"/>
  <c r="B1715" i="15"/>
  <c r="B1716" i="15"/>
  <c r="B1717" i="15"/>
  <c r="B1718" i="15"/>
  <c r="B1719" i="15"/>
  <c r="B1720" i="15"/>
  <c r="B1721" i="15"/>
  <c r="B1722" i="15"/>
  <c r="B1723" i="15"/>
  <c r="B1724" i="15"/>
  <c r="C1724" i="15"/>
  <c r="D1724" i="15"/>
  <c r="F1724" i="15"/>
  <c r="G1724" i="15"/>
  <c r="B1725" i="15"/>
  <c r="B1726" i="15"/>
  <c r="C1726" i="15"/>
  <c r="D1726" i="15"/>
  <c r="F1726" i="15"/>
  <c r="G1726" i="15"/>
  <c r="B1727" i="15"/>
  <c r="C1727" i="15"/>
  <c r="D1727" i="15"/>
  <c r="F1727" i="15"/>
  <c r="G1727" i="15"/>
  <c r="B1728" i="15"/>
  <c r="C1728" i="15"/>
  <c r="D1728" i="15"/>
  <c r="F1728" i="15"/>
  <c r="G1728" i="15"/>
  <c r="B1729" i="15"/>
  <c r="C1729" i="15"/>
  <c r="D1729" i="15"/>
  <c r="F1729" i="15"/>
  <c r="G1729" i="15"/>
  <c r="B1730" i="15"/>
  <c r="C1730" i="15"/>
  <c r="D1730" i="15"/>
  <c r="F1730" i="15"/>
  <c r="G1730" i="15"/>
  <c r="B1731" i="15"/>
  <c r="C1731" i="15"/>
  <c r="D1731" i="15"/>
  <c r="F1731" i="15"/>
  <c r="G1731" i="15"/>
  <c r="B1732" i="15"/>
  <c r="B1733" i="15"/>
  <c r="C1733" i="15"/>
  <c r="D1733" i="15"/>
  <c r="F1733" i="15"/>
  <c r="G1733" i="15"/>
  <c r="B1734" i="15"/>
  <c r="B1735" i="15"/>
  <c r="B1736" i="15"/>
  <c r="C1736" i="15"/>
  <c r="D1736" i="15"/>
  <c r="F1736" i="15"/>
  <c r="G1736" i="15"/>
  <c r="B1737" i="15"/>
  <c r="C1737" i="15"/>
  <c r="D1737" i="15"/>
  <c r="F1737" i="15"/>
  <c r="G1737" i="15"/>
  <c r="B1738" i="15"/>
  <c r="C1738" i="15"/>
  <c r="D1738" i="15"/>
  <c r="F1738" i="15"/>
  <c r="G1738" i="15"/>
  <c r="B1739" i="15"/>
  <c r="C1739" i="15"/>
  <c r="D1739" i="15"/>
  <c r="F1739" i="15"/>
  <c r="G1739" i="15"/>
  <c r="B1740" i="15"/>
  <c r="C1740" i="15"/>
  <c r="D1740" i="15"/>
  <c r="F1740" i="15"/>
  <c r="G1740" i="15"/>
  <c r="B1741" i="15"/>
  <c r="F1741" i="15"/>
  <c r="B1742" i="15"/>
  <c r="C1742" i="15"/>
  <c r="D1742" i="15"/>
  <c r="F1742" i="15"/>
  <c r="G1742" i="15"/>
  <c r="B1743" i="15"/>
  <c r="B1744" i="15"/>
  <c r="B1745" i="15"/>
  <c r="B1746" i="15"/>
  <c r="B1747" i="15"/>
  <c r="B1748" i="15"/>
  <c r="B1749" i="15"/>
  <c r="B1750" i="15"/>
  <c r="B1751" i="15"/>
  <c r="B1752" i="15"/>
  <c r="B1753" i="15"/>
  <c r="B1754" i="15"/>
  <c r="B1755" i="15"/>
  <c r="B1756" i="15"/>
  <c r="B1757" i="15"/>
  <c r="B1758" i="15"/>
  <c r="B1759" i="15"/>
  <c r="B1760" i="15"/>
  <c r="B1761" i="15"/>
  <c r="B1762" i="15"/>
  <c r="B1763" i="15"/>
  <c r="C1763" i="15"/>
  <c r="D1763" i="15"/>
  <c r="F1763" i="15"/>
  <c r="G1763" i="15"/>
  <c r="B1764" i="15"/>
  <c r="B1765" i="15"/>
  <c r="C1765" i="15"/>
  <c r="D1765" i="15"/>
  <c r="F1765" i="15"/>
  <c r="G1765" i="15"/>
  <c r="B1766" i="15"/>
  <c r="C1766" i="15"/>
  <c r="D1766" i="15"/>
  <c r="F1766" i="15"/>
  <c r="G1766" i="15"/>
  <c r="B1767" i="15"/>
  <c r="C1767" i="15"/>
  <c r="D1767" i="15"/>
  <c r="F1767" i="15"/>
  <c r="G1767" i="15"/>
  <c r="B1768" i="15"/>
  <c r="C1768" i="15"/>
  <c r="D1768" i="15"/>
  <c r="F1768" i="15"/>
  <c r="G1768" i="15"/>
  <c r="B1769" i="15"/>
  <c r="C1769" i="15"/>
  <c r="D1769" i="15"/>
  <c r="F1769" i="15"/>
  <c r="G1769" i="15"/>
  <c r="B1770" i="15"/>
  <c r="C1770" i="15"/>
  <c r="D1770" i="15"/>
  <c r="F1770" i="15"/>
  <c r="G1770" i="15"/>
  <c r="B1771" i="15"/>
  <c r="C1771" i="15"/>
  <c r="D1771" i="15"/>
  <c r="F1771" i="15"/>
  <c r="G1771" i="15"/>
  <c r="B1772" i="15"/>
  <c r="B1773" i="15"/>
  <c r="B1774" i="15"/>
  <c r="C1774" i="15"/>
  <c r="D1774" i="15"/>
  <c r="F1774" i="15"/>
  <c r="G1774" i="15"/>
  <c r="B1775" i="15"/>
  <c r="B1776" i="15"/>
  <c r="C1776" i="15"/>
  <c r="D1776" i="15"/>
  <c r="F1776" i="15"/>
  <c r="G1776" i="15"/>
  <c r="B1777" i="15"/>
  <c r="B1778" i="15"/>
  <c r="C1778" i="15"/>
  <c r="D1778" i="15"/>
  <c r="F1778" i="15"/>
  <c r="G1778" i="15"/>
  <c r="B1779" i="15"/>
  <c r="C1779" i="15"/>
  <c r="D1779" i="15"/>
  <c r="F1779" i="15"/>
  <c r="G1779" i="15"/>
  <c r="B1780" i="15"/>
  <c r="C1780" i="15"/>
  <c r="D1780" i="15"/>
  <c r="F1780" i="15"/>
  <c r="G1780" i="15"/>
  <c r="B1781" i="15"/>
  <c r="C1781" i="15"/>
  <c r="D1781" i="15"/>
  <c r="F1781" i="15"/>
  <c r="G1781" i="15"/>
  <c r="B1782" i="15"/>
  <c r="C1782" i="15"/>
  <c r="D1782" i="15"/>
  <c r="F1782" i="15"/>
  <c r="G1782" i="15"/>
  <c r="B1783" i="15"/>
  <c r="C1783" i="15"/>
  <c r="D1783" i="15"/>
  <c r="F1783" i="15"/>
  <c r="G1783" i="15"/>
  <c r="B1784" i="15"/>
  <c r="B1785" i="15"/>
  <c r="B1786" i="15"/>
  <c r="C1786" i="15"/>
  <c r="D1786" i="15"/>
  <c r="F1786" i="15"/>
  <c r="G1786" i="15"/>
  <c r="B1787" i="15"/>
  <c r="B1788" i="15"/>
  <c r="B1789" i="15"/>
  <c r="C1789" i="15"/>
  <c r="D1789" i="15"/>
  <c r="F1789" i="15"/>
  <c r="G1789" i="15"/>
  <c r="B1790" i="15"/>
  <c r="B1791" i="15"/>
  <c r="B1792" i="15"/>
  <c r="C1792" i="15"/>
  <c r="D1792" i="15"/>
  <c r="F1792" i="15"/>
  <c r="G1792" i="15"/>
  <c r="B1793" i="15"/>
  <c r="B1794" i="15"/>
  <c r="B1795" i="15"/>
  <c r="C1795" i="15"/>
  <c r="D1795" i="15"/>
  <c r="F1795" i="15"/>
  <c r="G1795" i="15"/>
  <c r="B1796" i="15"/>
  <c r="B1797" i="15"/>
  <c r="B1798" i="15"/>
  <c r="C1798" i="15"/>
  <c r="D1798" i="15"/>
  <c r="F1798" i="15"/>
  <c r="G1798" i="15"/>
  <c r="B1799" i="15"/>
  <c r="B1800" i="15"/>
  <c r="B1801" i="15"/>
  <c r="C1801" i="15"/>
  <c r="D1801" i="15"/>
  <c r="F1801" i="15"/>
  <c r="G1801" i="15"/>
  <c r="B1802" i="15"/>
  <c r="C1802" i="15"/>
  <c r="D1802" i="15"/>
  <c r="F1802" i="15"/>
  <c r="G1802" i="15"/>
  <c r="B1803" i="15"/>
  <c r="C1803" i="15"/>
  <c r="D1803" i="15"/>
  <c r="F1803" i="15"/>
  <c r="G1803" i="15"/>
  <c r="B1804" i="15"/>
  <c r="C1804" i="15"/>
  <c r="D1804" i="15"/>
  <c r="F1804" i="15"/>
  <c r="G1804" i="15"/>
  <c r="B1805" i="15"/>
  <c r="C1805" i="15"/>
  <c r="D1805" i="15"/>
  <c r="F1805" i="15"/>
  <c r="G1805" i="15"/>
  <c r="B1806" i="15"/>
  <c r="C1806" i="15"/>
  <c r="D1806" i="15"/>
  <c r="F1806" i="15"/>
  <c r="G1806" i="15"/>
  <c r="B1807" i="15"/>
  <c r="B1808" i="15"/>
  <c r="B1809" i="15"/>
  <c r="C1809" i="15"/>
  <c r="D1809" i="15"/>
  <c r="F1809" i="15"/>
  <c r="G1809" i="15"/>
  <c r="B1810" i="15"/>
  <c r="C1810" i="15"/>
  <c r="D1810" i="15"/>
  <c r="F1810" i="15"/>
  <c r="G1810" i="15"/>
  <c r="B1811" i="15"/>
  <c r="B1812" i="15"/>
  <c r="B1813" i="15"/>
  <c r="C1813" i="15"/>
  <c r="D1813" i="15"/>
  <c r="F1813" i="15"/>
  <c r="G1813" i="15"/>
  <c r="B1814" i="15"/>
  <c r="C1814" i="15"/>
  <c r="D1814" i="15"/>
  <c r="F1814" i="15"/>
  <c r="G1814" i="15"/>
  <c r="B1815" i="15"/>
  <c r="B1816" i="15"/>
  <c r="C1816" i="15"/>
  <c r="D1816" i="15"/>
  <c r="F1816" i="15"/>
  <c r="G1816" i="15"/>
  <c r="B1817" i="15"/>
  <c r="B1818" i="15"/>
  <c r="B1819" i="15"/>
  <c r="B1820" i="15"/>
  <c r="B1821" i="15"/>
  <c r="B1822" i="15"/>
  <c r="B1823" i="15"/>
  <c r="B1824" i="15"/>
  <c r="B1825" i="15"/>
  <c r="B1826" i="15"/>
  <c r="B1827" i="15"/>
  <c r="B1828" i="15"/>
  <c r="B1829" i="15"/>
  <c r="C1829" i="15"/>
  <c r="D1829" i="15"/>
  <c r="F1829" i="15"/>
  <c r="G1829" i="15"/>
  <c r="B1830" i="15"/>
  <c r="B1831" i="15"/>
  <c r="C1831" i="15"/>
  <c r="D1831" i="15"/>
  <c r="F1831" i="15"/>
  <c r="G1831" i="15"/>
  <c r="B1832" i="15"/>
  <c r="C1832" i="15"/>
  <c r="D1832" i="15"/>
  <c r="F1832" i="15"/>
  <c r="G1832" i="15"/>
  <c r="B1833" i="15"/>
  <c r="C1833" i="15"/>
  <c r="D1833" i="15"/>
  <c r="F1833" i="15"/>
  <c r="G1833" i="15"/>
  <c r="B1834" i="15"/>
  <c r="C1834" i="15"/>
  <c r="D1834" i="15"/>
  <c r="F1834" i="15"/>
  <c r="G1834" i="15"/>
  <c r="B1835" i="15"/>
  <c r="C1835" i="15"/>
  <c r="D1835" i="15"/>
  <c r="F1835" i="15"/>
  <c r="G1835" i="15"/>
  <c r="B1836" i="15"/>
  <c r="B1837" i="15"/>
  <c r="C1837" i="15"/>
  <c r="D1837" i="15"/>
  <c r="F1837" i="15"/>
  <c r="G1837" i="15"/>
  <c r="B1838" i="15"/>
  <c r="B1839" i="15"/>
  <c r="C1839" i="15"/>
  <c r="D1839" i="15"/>
  <c r="F1839" i="15"/>
  <c r="G1839" i="15"/>
  <c r="B1840" i="15"/>
  <c r="C1840" i="15"/>
  <c r="D1840" i="15"/>
  <c r="F1840" i="15"/>
  <c r="G1840" i="15"/>
  <c r="B1841" i="15"/>
  <c r="C1841" i="15"/>
  <c r="D1841" i="15"/>
  <c r="F1841" i="15"/>
  <c r="G1841" i="15"/>
  <c r="B1842" i="15"/>
  <c r="C1842" i="15"/>
  <c r="D1842" i="15"/>
  <c r="F1842" i="15"/>
  <c r="G1842" i="15"/>
  <c r="B1843" i="15"/>
  <c r="B1844" i="15"/>
  <c r="C1844" i="15"/>
  <c r="D1844" i="15"/>
  <c r="F1844" i="15"/>
  <c r="G1844" i="15"/>
  <c r="B1845" i="15"/>
  <c r="B1846" i="15"/>
  <c r="C1846" i="15"/>
  <c r="D1846" i="15"/>
  <c r="F1846" i="15"/>
  <c r="G1846" i="15"/>
  <c r="B1847" i="15"/>
  <c r="C1847" i="15"/>
  <c r="D1847" i="15"/>
  <c r="F1847" i="15"/>
  <c r="G1847" i="15"/>
  <c r="B1848" i="15"/>
  <c r="C1848" i="15"/>
  <c r="D1848" i="15"/>
  <c r="F1848" i="15"/>
  <c r="G1848" i="15"/>
  <c r="B1849" i="15"/>
  <c r="C1849" i="15"/>
  <c r="D1849" i="15"/>
  <c r="F1849" i="15"/>
  <c r="G1849" i="15"/>
  <c r="B1850" i="15"/>
  <c r="B1851" i="15"/>
  <c r="B1852" i="15"/>
  <c r="C1852" i="15"/>
  <c r="D1852" i="15"/>
  <c r="F1852" i="15"/>
  <c r="G1852" i="15"/>
  <c r="B1853" i="15"/>
  <c r="B1854" i="15"/>
  <c r="B1855" i="15"/>
  <c r="C1855" i="15"/>
  <c r="D1855" i="15"/>
  <c r="F1855" i="15"/>
  <c r="G1855" i="15"/>
  <c r="B1856" i="15"/>
  <c r="C1856" i="15"/>
  <c r="D1856" i="15"/>
  <c r="F1856" i="15"/>
  <c r="G1856" i="15"/>
  <c r="B1857" i="15"/>
  <c r="B1858" i="15"/>
  <c r="B1859" i="15"/>
  <c r="C1859" i="15"/>
  <c r="D1859" i="15"/>
  <c r="F1859" i="15"/>
  <c r="G1859" i="15"/>
  <c r="B1860" i="15"/>
  <c r="C1860" i="15"/>
  <c r="D1860" i="15"/>
  <c r="F1860" i="15"/>
  <c r="G1860" i="15"/>
  <c r="B1861" i="15"/>
  <c r="C1861" i="15"/>
  <c r="D1861" i="15"/>
  <c r="F1861" i="15"/>
  <c r="G1861" i="15"/>
  <c r="B1862" i="15"/>
  <c r="C1862" i="15"/>
  <c r="D1862" i="15"/>
  <c r="F1862" i="15"/>
  <c r="G1862" i="15"/>
  <c r="B1863" i="15"/>
  <c r="B1864" i="15"/>
  <c r="B1865" i="15"/>
  <c r="C1865" i="15"/>
  <c r="D1865" i="15"/>
  <c r="F1865" i="15"/>
  <c r="G1865" i="15"/>
  <c r="B1866" i="15"/>
  <c r="B1867" i="15"/>
  <c r="B1868" i="15"/>
  <c r="C1868" i="15"/>
  <c r="D1868" i="15"/>
  <c r="F1868" i="15"/>
  <c r="G1868" i="15"/>
  <c r="B1869" i="15"/>
  <c r="C1869" i="15"/>
  <c r="D1869" i="15"/>
  <c r="F1869" i="15"/>
  <c r="G1869" i="15"/>
  <c r="B1870" i="15"/>
  <c r="B1871" i="15"/>
  <c r="B1872" i="15"/>
  <c r="C1872" i="15"/>
  <c r="D1872" i="15"/>
  <c r="F1872" i="15"/>
  <c r="G1872" i="15"/>
  <c r="B1873" i="15"/>
  <c r="C1873" i="15"/>
  <c r="D1873" i="15"/>
  <c r="F1873" i="15"/>
  <c r="G1873" i="15"/>
  <c r="B1874" i="15"/>
  <c r="C1874" i="15"/>
  <c r="D1874" i="15"/>
  <c r="F1874" i="15"/>
  <c r="G1874" i="15"/>
  <c r="B1875" i="15"/>
  <c r="C1875" i="15"/>
  <c r="D1875" i="15"/>
  <c r="F1875" i="15"/>
  <c r="G1875" i="15"/>
  <c r="B1876" i="15"/>
  <c r="C1876" i="15"/>
  <c r="D1876" i="15"/>
  <c r="F1876" i="15"/>
  <c r="G1876" i="15"/>
  <c r="B1877" i="15"/>
  <c r="B1878" i="15"/>
  <c r="C1878" i="15"/>
  <c r="D1878" i="15"/>
  <c r="F1878" i="15"/>
  <c r="G1878" i="15"/>
  <c r="B1879" i="15"/>
  <c r="B1880" i="15"/>
  <c r="B1881" i="15"/>
  <c r="B1882" i="15"/>
  <c r="B1883" i="15"/>
  <c r="B1885" i="15"/>
  <c r="B1886" i="15"/>
  <c r="B1887" i="15"/>
  <c r="B1888" i="15"/>
  <c r="C1888" i="15"/>
  <c r="D1888" i="15"/>
  <c r="F1888" i="15"/>
  <c r="G1888" i="15"/>
  <c r="B1889" i="15"/>
  <c r="B1890" i="15"/>
  <c r="B1891" i="15"/>
  <c r="B1892" i="15"/>
  <c r="B1893" i="15"/>
  <c r="B1894" i="15"/>
  <c r="B1895" i="15"/>
  <c r="B1896" i="15"/>
  <c r="B1897" i="15"/>
  <c r="C1897" i="15"/>
  <c r="D1897" i="15"/>
  <c r="F1897" i="15"/>
  <c r="G1897" i="15"/>
  <c r="B1898" i="15"/>
  <c r="B1899" i="15"/>
  <c r="C1899" i="15"/>
  <c r="D1899" i="15"/>
  <c r="F1899" i="15"/>
  <c r="G1899" i="15"/>
  <c r="B1900" i="15"/>
  <c r="C1900" i="15"/>
  <c r="D1900" i="15"/>
  <c r="F1900" i="15"/>
  <c r="G1900" i="15"/>
  <c r="B1901" i="15"/>
  <c r="C1901" i="15"/>
  <c r="D1901" i="15"/>
  <c r="F1901" i="15"/>
  <c r="G1901" i="15"/>
  <c r="B1902" i="15"/>
  <c r="C1902" i="15"/>
  <c r="D1902" i="15"/>
  <c r="F1902" i="15"/>
  <c r="G1902" i="15"/>
  <c r="B1903" i="15"/>
  <c r="B1904" i="15"/>
  <c r="B1905" i="15"/>
  <c r="C1905" i="15"/>
  <c r="D1905" i="15"/>
  <c r="F1905" i="15"/>
  <c r="G1905" i="15"/>
  <c r="B1906" i="15"/>
  <c r="C1906" i="15"/>
  <c r="D1906" i="15"/>
  <c r="F1906" i="15"/>
  <c r="G1906" i="15"/>
  <c r="B1907" i="15"/>
  <c r="B1908" i="15"/>
  <c r="B1909" i="15"/>
  <c r="C1909" i="15"/>
  <c r="D1909" i="15"/>
  <c r="F1909" i="15"/>
  <c r="G1909" i="15"/>
  <c r="B1910" i="15"/>
  <c r="C1910" i="15"/>
  <c r="D1910" i="15"/>
  <c r="F1910" i="15"/>
  <c r="G1910" i="15"/>
  <c r="B1911" i="15"/>
  <c r="B1912" i="15"/>
  <c r="B1913" i="15"/>
  <c r="C1913" i="15"/>
  <c r="D1913" i="15"/>
  <c r="F1913" i="15"/>
  <c r="G1913" i="15"/>
  <c r="B1914" i="15"/>
  <c r="C1914" i="15"/>
  <c r="D1914" i="15"/>
  <c r="F1914" i="15"/>
  <c r="G1914" i="15"/>
  <c r="B1915" i="15"/>
  <c r="B1916" i="15"/>
  <c r="B1917" i="15"/>
  <c r="C1917" i="15"/>
  <c r="D1917" i="15"/>
  <c r="F1917" i="15"/>
  <c r="G1917" i="15"/>
  <c r="B1918" i="15"/>
  <c r="B1919" i="15"/>
  <c r="B1920" i="15"/>
  <c r="C1920" i="15"/>
  <c r="D1920" i="15"/>
  <c r="F1920" i="15"/>
  <c r="G1920" i="15"/>
  <c r="B1921" i="15"/>
  <c r="B1922" i="15"/>
  <c r="B1923" i="15"/>
  <c r="B1924" i="15"/>
  <c r="B1925" i="15"/>
  <c r="B1926" i="15"/>
  <c r="B1927" i="15"/>
  <c r="B1928" i="15"/>
  <c r="B1929" i="15"/>
  <c r="B1930" i="15"/>
  <c r="B1931" i="15"/>
  <c r="B1932" i="15"/>
  <c r="B1933" i="15"/>
  <c r="C1933" i="15"/>
  <c r="D1933" i="15"/>
  <c r="F1933" i="15"/>
  <c r="G1933" i="15"/>
  <c r="B1934" i="15"/>
  <c r="B1935" i="15"/>
  <c r="B1936" i="15"/>
  <c r="C1936" i="15"/>
  <c r="D1936" i="15"/>
  <c r="F1936" i="15"/>
  <c r="G1936" i="15"/>
  <c r="B1937" i="15"/>
  <c r="B1938" i="15"/>
  <c r="B1939" i="15"/>
  <c r="C1939" i="15"/>
  <c r="D1939" i="15"/>
  <c r="F1939" i="15"/>
  <c r="G1939" i="15"/>
  <c r="B1940" i="15"/>
  <c r="C1940" i="15"/>
  <c r="D1940" i="15"/>
  <c r="F1940" i="15"/>
  <c r="G1940" i="15"/>
  <c r="B1941" i="15"/>
  <c r="B1942" i="15"/>
  <c r="B1943" i="15"/>
  <c r="C1943" i="15"/>
  <c r="D1943" i="15"/>
  <c r="F1943" i="15"/>
  <c r="G1943" i="15"/>
  <c r="B1944" i="15"/>
  <c r="C1944" i="15"/>
  <c r="D1944" i="15"/>
  <c r="F1944" i="15"/>
  <c r="G1944" i="15"/>
  <c r="B1945" i="15"/>
  <c r="C1945" i="15"/>
  <c r="D1945" i="15"/>
  <c r="F1945" i="15"/>
  <c r="G1945" i="15"/>
  <c r="B1946" i="15"/>
  <c r="C1946" i="15"/>
  <c r="D1946" i="15"/>
  <c r="F1946" i="15"/>
  <c r="G1946" i="15"/>
  <c r="B1947" i="15"/>
  <c r="C1947" i="15"/>
  <c r="D1947" i="15"/>
  <c r="F1947" i="15"/>
  <c r="G1947" i="15"/>
  <c r="B1949" i="15"/>
  <c r="B1950" i="15"/>
  <c r="C1950" i="15"/>
  <c r="D1950" i="15"/>
  <c r="F1950" i="15"/>
  <c r="G1950" i="15"/>
  <c r="B1951" i="15"/>
  <c r="B1952" i="15"/>
  <c r="B1953" i="15"/>
  <c r="C1953" i="15"/>
  <c r="D1953" i="15"/>
  <c r="F1953" i="15"/>
  <c r="G1953" i="15"/>
  <c r="B1954" i="15"/>
  <c r="B1955" i="15"/>
  <c r="B1956" i="15"/>
  <c r="C1956" i="15"/>
  <c r="D1956" i="15"/>
  <c r="F1956" i="15"/>
  <c r="G1956" i="15"/>
  <c r="B1957" i="15"/>
  <c r="C1957" i="15"/>
  <c r="D1957" i="15"/>
  <c r="F1957" i="15"/>
  <c r="G1957" i="15"/>
  <c r="B1958" i="15"/>
  <c r="C1958" i="15"/>
  <c r="D1958" i="15"/>
  <c r="F1958" i="15"/>
  <c r="G1958" i="15"/>
  <c r="B1959" i="15"/>
  <c r="B1960" i="15"/>
  <c r="B1961" i="15"/>
  <c r="C1961" i="15"/>
  <c r="D1961" i="15"/>
  <c r="F1961" i="15"/>
  <c r="G1961" i="15"/>
  <c r="B1962" i="15"/>
  <c r="B1963" i="15"/>
  <c r="C1963" i="15"/>
  <c r="D1963" i="15"/>
  <c r="F1963" i="15"/>
  <c r="G1963" i="15"/>
  <c r="B1964" i="15"/>
  <c r="B1965" i="15"/>
  <c r="C1965" i="15"/>
  <c r="D1965" i="15"/>
  <c r="F1965" i="15"/>
  <c r="G1965" i="15"/>
  <c r="B1966" i="15"/>
  <c r="C1966" i="15"/>
  <c r="D1966" i="15"/>
  <c r="F1966" i="15"/>
  <c r="G1966" i="15"/>
  <c r="B1967" i="15"/>
  <c r="C1967" i="15"/>
  <c r="D1967" i="15"/>
  <c r="F1967" i="15"/>
  <c r="G1967" i="15"/>
  <c r="B1968" i="15"/>
  <c r="C1968" i="15"/>
  <c r="D1968" i="15"/>
  <c r="F1968" i="15"/>
  <c r="G1968" i="15"/>
  <c r="B1969" i="15"/>
  <c r="B1970" i="15"/>
  <c r="B1971" i="15"/>
  <c r="C1971" i="15"/>
  <c r="D1971" i="15"/>
  <c r="F1971" i="15"/>
  <c r="G1971" i="15"/>
  <c r="B1972" i="15"/>
  <c r="C1972" i="15"/>
  <c r="D1972" i="15"/>
  <c r="F1972" i="15"/>
  <c r="G1972" i="15"/>
  <c r="B1973" i="15"/>
  <c r="B1974" i="15"/>
  <c r="B1975" i="15"/>
  <c r="C1975" i="15"/>
  <c r="D1975" i="15"/>
  <c r="F1975" i="15"/>
  <c r="G1975" i="15"/>
  <c r="B1976" i="15"/>
  <c r="B1977" i="15"/>
  <c r="B1978" i="15"/>
  <c r="C1978" i="15"/>
  <c r="D1978" i="15"/>
  <c r="F1978" i="15"/>
  <c r="G1978" i="15"/>
  <c r="B1979" i="15"/>
  <c r="C1979" i="15"/>
  <c r="D1979" i="15"/>
  <c r="F1979" i="15"/>
  <c r="G1979" i="15"/>
  <c r="B1980" i="15"/>
  <c r="B1981" i="15"/>
  <c r="C1981" i="15"/>
  <c r="D1981" i="15"/>
  <c r="F1981" i="15"/>
  <c r="G1981" i="15"/>
  <c r="B1982" i="15"/>
  <c r="B1983" i="15"/>
  <c r="B1984" i="15"/>
  <c r="C1984" i="15"/>
  <c r="D1984" i="15"/>
  <c r="F1984" i="15"/>
  <c r="G1984" i="15"/>
  <c r="B1985" i="15"/>
  <c r="B1986" i="15"/>
  <c r="B1987" i="15"/>
  <c r="C1987" i="15"/>
  <c r="D1987" i="15"/>
  <c r="F1987" i="15"/>
  <c r="G1987" i="15"/>
  <c r="B1988" i="15"/>
  <c r="B1989" i="15"/>
  <c r="B1990" i="15"/>
  <c r="C1990" i="15"/>
  <c r="D1990" i="15"/>
  <c r="F1990" i="15"/>
  <c r="G1990" i="15"/>
  <c r="B1991" i="15"/>
  <c r="B1992" i="15"/>
  <c r="B1993" i="15"/>
  <c r="C1993" i="15"/>
  <c r="D1993" i="15"/>
  <c r="F1993" i="15"/>
  <c r="G1993" i="15"/>
  <c r="B1994" i="15"/>
  <c r="B1995" i="15"/>
  <c r="B1996" i="15"/>
  <c r="C1996" i="15"/>
  <c r="D1996" i="15"/>
  <c r="F1996" i="15"/>
  <c r="G1996" i="15"/>
  <c r="B1287" i="15"/>
  <c r="A1287" i="15"/>
  <c r="E196" i="15"/>
  <c r="F196" i="15"/>
  <c r="G196" i="15"/>
  <c r="E197" i="15"/>
  <c r="F197" i="15"/>
  <c r="G197" i="15"/>
  <c r="E198" i="15"/>
  <c r="F198" i="15"/>
  <c r="G198" i="15"/>
  <c r="E199" i="15"/>
  <c r="F199" i="15"/>
  <c r="G199" i="15"/>
  <c r="E200" i="15"/>
  <c r="F200" i="15"/>
  <c r="G200" i="15"/>
  <c r="E201" i="15"/>
  <c r="F201" i="15"/>
  <c r="G201" i="15"/>
  <c r="E202" i="15"/>
  <c r="F202" i="15"/>
  <c r="G202" i="15"/>
  <c r="E203" i="15"/>
  <c r="F203" i="15"/>
  <c r="G203" i="15"/>
  <c r="E204" i="15"/>
  <c r="F204" i="15"/>
  <c r="G204" i="15"/>
  <c r="E205" i="15"/>
  <c r="F205" i="15"/>
  <c r="G205" i="15"/>
  <c r="E207" i="15"/>
  <c r="F207" i="15"/>
  <c r="G207" i="15"/>
  <c r="E209" i="15"/>
  <c r="F209" i="15"/>
  <c r="G209" i="15"/>
  <c r="E210" i="15"/>
  <c r="F210" i="15"/>
  <c r="G210" i="15"/>
  <c r="E211" i="15"/>
  <c r="F211" i="15"/>
  <c r="G211" i="15"/>
  <c r="E212" i="15"/>
  <c r="F212" i="15"/>
  <c r="G212" i="15"/>
  <c r="E213" i="15"/>
  <c r="F213" i="15"/>
  <c r="G213" i="15"/>
  <c r="E214" i="15"/>
  <c r="F214" i="15"/>
  <c r="G214" i="15"/>
  <c r="E216" i="15"/>
  <c r="F216" i="15"/>
  <c r="G216" i="15"/>
  <c r="E217" i="15"/>
  <c r="F217" i="15"/>
  <c r="G217" i="15"/>
  <c r="E218" i="15"/>
  <c r="F218" i="15"/>
  <c r="G218" i="15"/>
  <c r="E219" i="15"/>
  <c r="F219" i="15"/>
  <c r="G219" i="15"/>
  <c r="E220" i="15"/>
  <c r="F220" i="15"/>
  <c r="G220" i="15"/>
  <c r="E221" i="15"/>
  <c r="F221" i="15"/>
  <c r="G221" i="15"/>
  <c r="E222" i="15"/>
  <c r="F222" i="15"/>
  <c r="G222" i="15"/>
  <c r="E223" i="15"/>
  <c r="F223" i="15"/>
  <c r="G223" i="15"/>
  <c r="E224" i="15"/>
  <c r="F224" i="15"/>
  <c r="G224" i="15"/>
  <c r="E225" i="15"/>
  <c r="F225" i="15"/>
  <c r="G225" i="15"/>
  <c r="E226" i="15"/>
  <c r="F226" i="15"/>
  <c r="G226" i="15"/>
  <c r="E227" i="15"/>
  <c r="F227" i="15"/>
  <c r="G227" i="15"/>
  <c r="E228" i="15"/>
  <c r="F228" i="15"/>
  <c r="G228" i="15"/>
  <c r="E229" i="15"/>
  <c r="F229" i="15"/>
  <c r="G229" i="15"/>
  <c r="E230" i="15"/>
  <c r="F230" i="15"/>
  <c r="G230" i="15"/>
  <c r="E231" i="15"/>
  <c r="F231" i="15"/>
  <c r="G231" i="15"/>
  <c r="E232" i="15"/>
  <c r="F232" i="15"/>
  <c r="G232" i="15"/>
  <c r="E233" i="15"/>
  <c r="F233" i="15"/>
  <c r="G233" i="15"/>
  <c r="E235" i="15"/>
  <c r="F235" i="15"/>
  <c r="G235" i="15"/>
  <c r="E236" i="15"/>
  <c r="F236" i="15"/>
  <c r="G236" i="15"/>
  <c r="E237" i="15"/>
  <c r="F237" i="15"/>
  <c r="G237" i="15"/>
  <c r="E238" i="15"/>
  <c r="F238" i="15"/>
  <c r="G238" i="15"/>
  <c r="E239" i="15"/>
  <c r="F239" i="15"/>
  <c r="G239" i="15"/>
  <c r="E240" i="15"/>
  <c r="F240" i="15"/>
  <c r="G240" i="15"/>
  <c r="E241" i="15"/>
  <c r="F241" i="15"/>
  <c r="G241" i="15"/>
  <c r="E242" i="15"/>
  <c r="F242" i="15"/>
  <c r="G242" i="15"/>
  <c r="E243" i="15"/>
  <c r="F243" i="15"/>
  <c r="G243" i="15"/>
  <c r="E244" i="15"/>
  <c r="F244" i="15"/>
  <c r="G244" i="15"/>
  <c r="E245" i="15"/>
  <c r="F245" i="15"/>
  <c r="G245" i="15"/>
  <c r="E246" i="15"/>
  <c r="F246" i="15"/>
  <c r="G246" i="15"/>
  <c r="E247" i="15"/>
  <c r="F247" i="15"/>
  <c r="G247" i="15"/>
  <c r="E248" i="15"/>
  <c r="F248" i="15"/>
  <c r="G248" i="15"/>
  <c r="E249" i="15"/>
  <c r="F249" i="15"/>
  <c r="G249" i="15"/>
  <c r="E250" i="15"/>
  <c r="F250" i="15"/>
  <c r="G250" i="15"/>
  <c r="E251" i="15"/>
  <c r="F251" i="15"/>
  <c r="G251" i="15"/>
  <c r="E256" i="15"/>
  <c r="F256" i="15"/>
  <c r="G256" i="15"/>
  <c r="E257" i="15"/>
  <c r="F257" i="15"/>
  <c r="G257" i="15"/>
  <c r="E258" i="15"/>
  <c r="F258" i="15"/>
  <c r="G258" i="15"/>
  <c r="E259" i="15"/>
  <c r="F259" i="15"/>
  <c r="G259" i="15"/>
  <c r="E261" i="15"/>
  <c r="F261" i="15"/>
  <c r="G261" i="15"/>
  <c r="E273" i="15"/>
  <c r="F273" i="15"/>
  <c r="G273" i="15"/>
  <c r="E274" i="15"/>
  <c r="F274" i="15"/>
  <c r="G274" i="15"/>
  <c r="E277" i="15"/>
  <c r="F277" i="15"/>
  <c r="G277" i="15"/>
  <c r="E278" i="15"/>
  <c r="F278" i="15"/>
  <c r="G278" i="15"/>
  <c r="E279" i="15"/>
  <c r="F279" i="15"/>
  <c r="G279" i="15"/>
  <c r="E280" i="15"/>
  <c r="F280" i="15"/>
  <c r="G280" i="15"/>
  <c r="E281" i="15"/>
  <c r="F281" i="15"/>
  <c r="G281" i="15"/>
  <c r="E282" i="15"/>
  <c r="F282" i="15"/>
  <c r="G282" i="15"/>
  <c r="E283" i="15"/>
  <c r="F283" i="15"/>
  <c r="G283" i="15"/>
  <c r="E284" i="15"/>
  <c r="F284" i="15"/>
  <c r="G284" i="15"/>
  <c r="E285" i="15"/>
  <c r="F285" i="15"/>
  <c r="G285" i="15"/>
  <c r="E288" i="15"/>
  <c r="F288" i="15"/>
  <c r="G288" i="15"/>
  <c r="E289" i="15"/>
  <c r="F289" i="15"/>
  <c r="G289" i="15"/>
  <c r="E290" i="15"/>
  <c r="F290" i="15"/>
  <c r="G290" i="15"/>
  <c r="E291" i="15"/>
  <c r="F291" i="15"/>
  <c r="G291" i="15"/>
  <c r="E292" i="15"/>
  <c r="F292" i="15"/>
  <c r="G292" i="15"/>
  <c r="E293" i="15"/>
  <c r="F293" i="15"/>
  <c r="G293" i="15"/>
  <c r="E294" i="15"/>
  <c r="F294" i="15"/>
  <c r="G294" i="15"/>
  <c r="E295" i="15"/>
  <c r="F295" i="15"/>
  <c r="G295" i="15"/>
  <c r="E296" i="15"/>
  <c r="F296" i="15"/>
  <c r="G296" i="15"/>
  <c r="E297" i="15"/>
  <c r="F297" i="15"/>
  <c r="G297" i="15"/>
  <c r="E189" i="15"/>
  <c r="F189" i="15"/>
  <c r="E190" i="15"/>
  <c r="F190" i="15"/>
  <c r="E191" i="15"/>
  <c r="F191" i="15"/>
  <c r="G139" i="15"/>
  <c r="F139" i="15"/>
  <c r="D139" i="15"/>
  <c r="C139" i="15"/>
  <c r="C103" i="15"/>
  <c r="D103" i="15"/>
  <c r="F103" i="15"/>
  <c r="G103" i="15"/>
  <c r="C104" i="15"/>
  <c r="D104" i="15"/>
  <c r="C105" i="15"/>
  <c r="D105" i="15"/>
  <c r="F105" i="15"/>
  <c r="G105" i="15"/>
  <c r="C106" i="15"/>
  <c r="D106" i="15"/>
  <c r="F106" i="15"/>
  <c r="G106" i="15"/>
  <c r="C107" i="15"/>
  <c r="D107" i="15"/>
  <c r="F107" i="15"/>
  <c r="G107" i="15"/>
  <c r="C109" i="15"/>
  <c r="D109" i="15"/>
  <c r="C110" i="15"/>
  <c r="D110" i="15"/>
  <c r="F110" i="15"/>
  <c r="G110" i="15"/>
  <c r="C111" i="15"/>
  <c r="D111" i="15"/>
  <c r="F111" i="15"/>
  <c r="G111" i="15"/>
  <c r="C112" i="15"/>
  <c r="D112" i="15"/>
  <c r="F112" i="15"/>
  <c r="G112" i="15"/>
  <c r="C113" i="15"/>
  <c r="D113" i="15"/>
  <c r="F113" i="15"/>
  <c r="G113" i="15"/>
  <c r="C114" i="15"/>
  <c r="D114" i="15"/>
  <c r="F114" i="15"/>
  <c r="G114" i="15"/>
  <c r="C115" i="15"/>
  <c r="D115" i="15"/>
  <c r="F115" i="15"/>
  <c r="G115" i="15"/>
  <c r="C116" i="15"/>
  <c r="D116" i="15"/>
  <c r="F116" i="15"/>
  <c r="G116" i="15"/>
  <c r="C117" i="15"/>
  <c r="D117" i="15"/>
  <c r="F117" i="15"/>
  <c r="G117" i="15"/>
  <c r="C119" i="15"/>
  <c r="D119" i="15"/>
  <c r="F119" i="15"/>
  <c r="G119" i="15"/>
  <c r="C120" i="15"/>
  <c r="D120" i="15"/>
  <c r="F120" i="15"/>
  <c r="G120" i="15"/>
  <c r="C121" i="15"/>
  <c r="D121" i="15"/>
  <c r="F121" i="15"/>
  <c r="G121" i="15"/>
  <c r="C123" i="15"/>
  <c r="D123" i="15"/>
  <c r="F123" i="15"/>
  <c r="G123" i="15"/>
  <c r="C124" i="15"/>
  <c r="D124" i="15"/>
  <c r="F124" i="15"/>
  <c r="G124" i="15"/>
  <c r="C125" i="15"/>
  <c r="D125" i="15"/>
  <c r="F125" i="15"/>
  <c r="G125" i="15"/>
  <c r="C126" i="15"/>
  <c r="D126" i="15"/>
  <c r="F126" i="15"/>
  <c r="G126" i="15"/>
  <c r="C127" i="15"/>
  <c r="D127" i="15"/>
  <c r="F127" i="15"/>
  <c r="G127" i="15"/>
  <c r="C90" i="15"/>
  <c r="D90" i="15"/>
  <c r="F90" i="15"/>
  <c r="G90" i="15"/>
  <c r="C91" i="15"/>
  <c r="D91" i="15"/>
  <c r="F91" i="15"/>
  <c r="G91" i="15"/>
  <c r="C94" i="15"/>
  <c r="D94" i="15"/>
  <c r="F94" i="15"/>
  <c r="G94" i="15"/>
  <c r="C95" i="15"/>
  <c r="D95" i="15"/>
  <c r="F95" i="15"/>
  <c r="G95" i="15"/>
  <c r="C96" i="15"/>
  <c r="D96" i="15"/>
  <c r="F96" i="15"/>
  <c r="G96" i="15"/>
  <c r="C74" i="15"/>
  <c r="D74" i="15"/>
  <c r="F74" i="15"/>
  <c r="G74" i="15"/>
  <c r="C75" i="15"/>
  <c r="D75" i="15"/>
  <c r="F75" i="15"/>
  <c r="G75" i="15"/>
  <c r="C76" i="15"/>
  <c r="D76" i="15"/>
  <c r="F76" i="15"/>
  <c r="G76" i="15"/>
  <c r="C77" i="15"/>
  <c r="D77" i="15"/>
  <c r="F77" i="15"/>
  <c r="G77" i="15"/>
  <c r="C78" i="15"/>
  <c r="D78" i="15"/>
  <c r="F78" i="15"/>
  <c r="G78" i="15"/>
  <c r="C80" i="15"/>
  <c r="D80" i="15"/>
  <c r="F80" i="15"/>
  <c r="G80" i="15"/>
  <c r="C81" i="15"/>
  <c r="D81" i="15"/>
  <c r="F81" i="15"/>
  <c r="G81" i="15"/>
  <c r="C82" i="15"/>
  <c r="D82" i="15"/>
  <c r="F82" i="15"/>
  <c r="G82" i="15"/>
  <c r="C83" i="15"/>
  <c r="D83" i="15"/>
  <c r="F83" i="15"/>
  <c r="G83" i="15"/>
  <c r="C84" i="15"/>
  <c r="D84" i="15"/>
  <c r="F84" i="15"/>
  <c r="G84" i="15"/>
  <c r="C53" i="15"/>
  <c r="D53" i="15"/>
  <c r="F53" i="15"/>
  <c r="G53" i="15"/>
  <c r="G31" i="15"/>
  <c r="F32" i="15"/>
  <c r="G32" i="15"/>
  <c r="C33" i="15"/>
  <c r="D33" i="15"/>
  <c r="F33" i="15"/>
  <c r="G33" i="15"/>
  <c r="F35" i="15"/>
  <c r="C38" i="15"/>
  <c r="D38" i="15"/>
  <c r="F38" i="15"/>
  <c r="G38" i="15"/>
  <c r="C39" i="15"/>
  <c r="D39" i="15"/>
  <c r="E39" i="15"/>
  <c r="F39" i="15"/>
  <c r="G39" i="15"/>
  <c r="C42" i="15"/>
  <c r="D42" i="15"/>
  <c r="F42" i="15"/>
  <c r="G42" i="15"/>
  <c r="B13" i="15"/>
  <c r="B14" i="15"/>
  <c r="B15" i="15"/>
  <c r="B16" i="15"/>
  <c r="B17" i="15"/>
  <c r="B18" i="15"/>
  <c r="B19" i="15"/>
  <c r="B20" i="15"/>
  <c r="B21" i="15"/>
  <c r="B22" i="15"/>
  <c r="B23" i="15"/>
  <c r="B24" i="15"/>
  <c r="B25" i="15"/>
  <c r="E23" i="8"/>
  <c r="F23" i="8"/>
  <c r="D24" i="8"/>
  <c r="E32" i="15" s="1"/>
  <c r="D25" i="8"/>
  <c r="E33" i="15" s="1"/>
  <c r="C26" i="8"/>
  <c r="D34" i="15" s="1"/>
  <c r="E26" i="8"/>
  <c r="F34" i="15" s="1"/>
  <c r="B27" i="8"/>
  <c r="B26" i="8" s="1"/>
  <c r="C34" i="15" s="1"/>
  <c r="C27" i="8"/>
  <c r="D35" i="15" s="1"/>
  <c r="B29" i="8"/>
  <c r="C37" i="15" s="1"/>
  <c r="C29" i="8"/>
  <c r="D37" i="15" s="1"/>
  <c r="E29" i="8"/>
  <c r="F29" i="8"/>
  <c r="G37" i="15" s="1"/>
  <c r="D30" i="8"/>
  <c r="E38" i="15" s="1"/>
  <c r="D31" i="8"/>
  <c r="E33" i="8"/>
  <c r="E32" i="8" s="1"/>
  <c r="F40" i="15" s="1"/>
  <c r="D34" i="8"/>
  <c r="E42" i="15" s="1"/>
  <c r="G12" i="15"/>
  <c r="F12" i="15"/>
  <c r="E11" i="15"/>
  <c r="F11" i="15"/>
  <c r="E10" i="15"/>
  <c r="C10" i="15"/>
  <c r="D10" i="15"/>
  <c r="B10" i="15"/>
  <c r="C35" i="15" l="1"/>
  <c r="E307" i="15"/>
  <c r="F41" i="15"/>
  <c r="D23" i="8"/>
  <c r="E31" i="15" s="1"/>
  <c r="F31" i="15"/>
  <c r="E28" i="8"/>
  <c r="F36" i="15" s="1"/>
  <c r="F37" i="15"/>
  <c r="E22" i="8"/>
  <c r="F30" i="15" s="1"/>
  <c r="E139" i="15"/>
  <c r="D29" i="8"/>
  <c r="E37" i="15" l="1"/>
  <c r="G307" i="15"/>
  <c r="F27" i="8"/>
  <c r="F26" i="8" l="1"/>
  <c r="D27" i="8"/>
  <c r="E35" i="15" s="1"/>
  <c r="G35" i="15"/>
  <c r="D29" i="1"/>
  <c r="D1313" i="15" s="1"/>
  <c r="F29" i="1"/>
  <c r="F1313" i="15" s="1"/>
  <c r="G29" i="1"/>
  <c r="G1313" i="15" s="1"/>
  <c r="D31" i="1"/>
  <c r="D1315" i="15" s="1"/>
  <c r="F31" i="1"/>
  <c r="F1315" i="15" s="1"/>
  <c r="G31" i="1"/>
  <c r="G1315" i="15" s="1"/>
  <c r="D33" i="1"/>
  <c r="F33" i="1"/>
  <c r="G33" i="1"/>
  <c r="D34" i="1"/>
  <c r="D1318" i="15" s="1"/>
  <c r="F34" i="1"/>
  <c r="F1318" i="15" s="1"/>
  <c r="G34" i="1"/>
  <c r="G1318" i="15" s="1"/>
  <c r="D35" i="1"/>
  <c r="D1319" i="15" s="1"/>
  <c r="F35" i="1"/>
  <c r="F1319" i="15" s="1"/>
  <c r="G35" i="1"/>
  <c r="G1319" i="15" s="1"/>
  <c r="D36" i="1"/>
  <c r="D1320" i="15" s="1"/>
  <c r="F36" i="1"/>
  <c r="F1320" i="15" s="1"/>
  <c r="G36" i="1"/>
  <c r="G1320" i="15" s="1"/>
  <c r="D37" i="1"/>
  <c r="D1321" i="15" s="1"/>
  <c r="F37" i="1"/>
  <c r="F1321" i="15" s="1"/>
  <c r="G37" i="1"/>
  <c r="G1321" i="15" s="1"/>
  <c r="C37" i="1"/>
  <c r="C1321" i="15" s="1"/>
  <c r="C36" i="1"/>
  <c r="C1320" i="15" s="1"/>
  <c r="C35" i="1"/>
  <c r="C1319" i="15" s="1"/>
  <c r="C34" i="1"/>
  <c r="C1318" i="15" s="1"/>
  <c r="C33" i="1"/>
  <c r="C31" i="1"/>
  <c r="C1315" i="15" s="1"/>
  <c r="C29" i="1"/>
  <c r="C1313" i="15" s="1"/>
  <c r="D87" i="1"/>
  <c r="D1371" i="15" s="1"/>
  <c r="F87" i="1"/>
  <c r="F1371" i="15" s="1"/>
  <c r="G87" i="1"/>
  <c r="G1371" i="15" s="1"/>
  <c r="D89" i="1"/>
  <c r="D1373" i="15" s="1"/>
  <c r="F89" i="1"/>
  <c r="F1373" i="15" s="1"/>
  <c r="G89" i="1"/>
  <c r="G1373" i="15" s="1"/>
  <c r="D90" i="1"/>
  <c r="D1374" i="15" s="1"/>
  <c r="F90" i="1"/>
  <c r="F1374" i="15" s="1"/>
  <c r="G90" i="1"/>
  <c r="G1374" i="15" s="1"/>
  <c r="D91" i="1"/>
  <c r="F91" i="1"/>
  <c r="G91" i="1"/>
  <c r="D92" i="1"/>
  <c r="F92" i="1"/>
  <c r="G92" i="1"/>
  <c r="D93" i="1"/>
  <c r="D1377" i="15" s="1"/>
  <c r="F93" i="1"/>
  <c r="F1377" i="15" s="1"/>
  <c r="G93" i="1"/>
  <c r="G1377" i="15" s="1"/>
  <c r="D94" i="1"/>
  <c r="D1378" i="15" s="1"/>
  <c r="F94" i="1"/>
  <c r="F1378" i="15" s="1"/>
  <c r="G94" i="1"/>
  <c r="G1378" i="15" s="1"/>
  <c r="D95" i="1"/>
  <c r="D1379" i="15" s="1"/>
  <c r="F95" i="1"/>
  <c r="F1379" i="15" s="1"/>
  <c r="G95" i="1"/>
  <c r="G1379" i="15" s="1"/>
  <c r="D96" i="1"/>
  <c r="D1380" i="15" s="1"/>
  <c r="F96" i="1"/>
  <c r="F1380" i="15" s="1"/>
  <c r="G96" i="1"/>
  <c r="G1380" i="15" s="1"/>
  <c r="C96" i="1"/>
  <c r="C1380" i="15" s="1"/>
  <c r="C95" i="1"/>
  <c r="C1379" i="15" s="1"/>
  <c r="C94" i="1"/>
  <c r="C1378" i="15" s="1"/>
  <c r="C93" i="1"/>
  <c r="C1377" i="15" s="1"/>
  <c r="C92" i="1"/>
  <c r="C91" i="1"/>
  <c r="C90" i="1"/>
  <c r="C1374" i="15" s="1"/>
  <c r="C89" i="1"/>
  <c r="C1373" i="15" s="1"/>
  <c r="C87" i="1"/>
  <c r="C1371" i="15" s="1"/>
  <c r="D102" i="1"/>
  <c r="D1386" i="15" s="1"/>
  <c r="F102" i="1"/>
  <c r="F1386" i="15" s="1"/>
  <c r="G102" i="1"/>
  <c r="G1386" i="15" s="1"/>
  <c r="C102" i="1"/>
  <c r="C1386" i="15" s="1"/>
  <c r="D137" i="1"/>
  <c r="D1421" i="15" s="1"/>
  <c r="F137" i="1"/>
  <c r="F1421" i="15" s="1"/>
  <c r="G137" i="1"/>
  <c r="G1421" i="15" s="1"/>
  <c r="D138" i="1"/>
  <c r="F138" i="1"/>
  <c r="G138" i="1"/>
  <c r="D139" i="1"/>
  <c r="F139" i="1"/>
  <c r="G139" i="1"/>
  <c r="F140" i="1"/>
  <c r="G140" i="1"/>
  <c r="D141" i="1"/>
  <c r="F141" i="1"/>
  <c r="G141" i="1"/>
  <c r="C139" i="1"/>
  <c r="C138" i="1"/>
  <c r="D201" i="1"/>
  <c r="D1485" i="15" s="1"/>
  <c r="F201" i="1"/>
  <c r="F1485" i="15" s="1"/>
  <c r="G201" i="1"/>
  <c r="G1485" i="15" s="1"/>
  <c r="D202" i="1"/>
  <c r="D1486" i="15" s="1"/>
  <c r="F202" i="1"/>
  <c r="F1486" i="15" s="1"/>
  <c r="G202" i="1"/>
  <c r="G1486" i="15" s="1"/>
  <c r="D203" i="1"/>
  <c r="D1487" i="15" s="1"/>
  <c r="F203" i="1"/>
  <c r="F1487" i="15" s="1"/>
  <c r="G203" i="1"/>
  <c r="G1487" i="15" s="1"/>
  <c r="D204" i="1"/>
  <c r="D1488" i="15" s="1"/>
  <c r="F204" i="1"/>
  <c r="F1488" i="15" s="1"/>
  <c r="G204" i="1"/>
  <c r="G1488" i="15" s="1"/>
  <c r="D205" i="1"/>
  <c r="D1489" i="15" s="1"/>
  <c r="F205" i="1"/>
  <c r="F1489" i="15" s="1"/>
  <c r="G205" i="1"/>
  <c r="G1489" i="15" s="1"/>
  <c r="C201" i="1"/>
  <c r="C1485" i="15" s="1"/>
  <c r="C203" i="1"/>
  <c r="C1487" i="15" s="1"/>
  <c r="C205" i="1"/>
  <c r="C1489" i="15" s="1"/>
  <c r="D220" i="1"/>
  <c r="D1504" i="15" s="1"/>
  <c r="F220" i="1"/>
  <c r="F1504" i="15" s="1"/>
  <c r="G220" i="1"/>
  <c r="G1504" i="15" s="1"/>
  <c r="D221" i="1"/>
  <c r="D1505" i="15" s="1"/>
  <c r="F221" i="1"/>
  <c r="F1505" i="15" s="1"/>
  <c r="G221" i="1"/>
  <c r="G1505" i="15" s="1"/>
  <c r="F222" i="1"/>
  <c r="F1506" i="15" s="1"/>
  <c r="G222" i="1"/>
  <c r="G1506" i="15" s="1"/>
  <c r="D223" i="1"/>
  <c r="D1507" i="15" s="1"/>
  <c r="F223" i="1"/>
  <c r="F1507" i="15" s="1"/>
  <c r="G223" i="1"/>
  <c r="G1507" i="15" s="1"/>
  <c r="C223" i="1"/>
  <c r="C1507" i="15" s="1"/>
  <c r="C222" i="1"/>
  <c r="C1506" i="15" s="1"/>
  <c r="C221" i="1"/>
  <c r="C1505" i="15" s="1"/>
  <c r="C220" i="1"/>
  <c r="C1504" i="15" s="1"/>
  <c r="D229" i="1"/>
  <c r="D1513" i="15" s="1"/>
  <c r="F229" i="1"/>
  <c r="F1513" i="15" s="1"/>
  <c r="G229" i="1"/>
  <c r="G1513" i="15" s="1"/>
  <c r="C229" i="1"/>
  <c r="C1513" i="15" s="1"/>
  <c r="F231" i="1"/>
  <c r="F1515" i="15" s="1"/>
  <c r="G231" i="1"/>
  <c r="G1515" i="15" s="1"/>
  <c r="C231" i="1"/>
  <c r="C1515" i="15" s="1"/>
  <c r="E237" i="1"/>
  <c r="E1521" i="15" s="1"/>
  <c r="F235" i="1"/>
  <c r="F1519" i="15" s="1"/>
  <c r="G235" i="1"/>
  <c r="G1519" i="15" s="1"/>
  <c r="F236" i="1"/>
  <c r="F1520" i="15" s="1"/>
  <c r="G236" i="1"/>
  <c r="G1520" i="15" s="1"/>
  <c r="D235" i="1"/>
  <c r="D1519" i="15" s="1"/>
  <c r="D236" i="1"/>
  <c r="D1520" i="15" s="1"/>
  <c r="D265" i="1"/>
  <c r="D1549" i="15" s="1"/>
  <c r="F265" i="1"/>
  <c r="F1549" i="15" s="1"/>
  <c r="G265" i="1"/>
  <c r="G1549" i="15" s="1"/>
  <c r="D266" i="1"/>
  <c r="D1550" i="15" s="1"/>
  <c r="F266" i="1"/>
  <c r="F1550" i="15" s="1"/>
  <c r="G266" i="1"/>
  <c r="G1550" i="15" s="1"/>
  <c r="D267" i="1"/>
  <c r="D1551" i="15" s="1"/>
  <c r="F267" i="1"/>
  <c r="F1551" i="15" s="1"/>
  <c r="G267" i="1"/>
  <c r="G1551" i="15" s="1"/>
  <c r="D268" i="1"/>
  <c r="D1552" i="15" s="1"/>
  <c r="F268" i="1"/>
  <c r="F1552" i="15" s="1"/>
  <c r="G268" i="1"/>
  <c r="G1552" i="15" s="1"/>
  <c r="C268" i="1"/>
  <c r="C1552" i="15" s="1"/>
  <c r="C267" i="1"/>
  <c r="C1551" i="15" s="1"/>
  <c r="C266" i="1"/>
  <c r="C1550" i="15" s="1"/>
  <c r="C265" i="1"/>
  <c r="C1549" i="15" s="1"/>
  <c r="D364" i="1"/>
  <c r="D1648" i="15" s="1"/>
  <c r="F364" i="1"/>
  <c r="F1648" i="15" s="1"/>
  <c r="G364" i="1"/>
  <c r="G1648" i="15" s="1"/>
  <c r="D368" i="1"/>
  <c r="D1652" i="15" s="1"/>
  <c r="F368" i="1"/>
  <c r="F1652" i="15" s="1"/>
  <c r="G368" i="1"/>
  <c r="G1652" i="15" s="1"/>
  <c r="D370" i="1"/>
  <c r="D1654" i="15" s="1"/>
  <c r="F370" i="1"/>
  <c r="F1654" i="15" s="1"/>
  <c r="G370" i="1"/>
  <c r="G1654" i="15" s="1"/>
  <c r="D371" i="1"/>
  <c r="D1655" i="15" s="1"/>
  <c r="F371" i="1"/>
  <c r="F1655" i="15" s="1"/>
  <c r="G371" i="1"/>
  <c r="G1655" i="15" s="1"/>
  <c r="C371" i="1"/>
  <c r="C1655" i="15" s="1"/>
  <c r="C370" i="1"/>
  <c r="C1654" i="15" s="1"/>
  <c r="C368" i="1"/>
  <c r="C1652" i="15" s="1"/>
  <c r="C364" i="1"/>
  <c r="C1648" i="15" s="1"/>
  <c r="D384" i="1"/>
  <c r="F384" i="1"/>
  <c r="G384" i="1"/>
  <c r="D385" i="1"/>
  <c r="F385" i="1"/>
  <c r="G385" i="1"/>
  <c r="D386" i="1"/>
  <c r="F386" i="1"/>
  <c r="G386" i="1"/>
  <c r="D387" i="1"/>
  <c r="F387" i="1"/>
  <c r="G387" i="1"/>
  <c r="D388" i="1"/>
  <c r="F388" i="1"/>
  <c r="G388" i="1"/>
  <c r="D389" i="1"/>
  <c r="F389" i="1"/>
  <c r="G389" i="1"/>
  <c r="C389" i="1"/>
  <c r="C388" i="1"/>
  <c r="C1672" i="15" s="1"/>
  <c r="C387" i="1"/>
  <c r="C386" i="1"/>
  <c r="C385" i="1"/>
  <c r="C1669" i="15" s="1"/>
  <c r="C384" i="1"/>
  <c r="C1668" i="15" s="1"/>
  <c r="D432" i="1"/>
  <c r="D1716" i="15" s="1"/>
  <c r="F432" i="1"/>
  <c r="F1716" i="15" s="1"/>
  <c r="G432" i="1"/>
  <c r="G1716" i="15" s="1"/>
  <c r="D433" i="1"/>
  <c r="D1717" i="15" s="1"/>
  <c r="F433" i="1"/>
  <c r="F1717" i="15" s="1"/>
  <c r="G433" i="1"/>
  <c r="G1717" i="15" s="1"/>
  <c r="D434" i="1"/>
  <c r="D1718" i="15" s="1"/>
  <c r="F434" i="1"/>
  <c r="F1718" i="15" s="1"/>
  <c r="G434" i="1"/>
  <c r="G1718" i="15" s="1"/>
  <c r="D435" i="1"/>
  <c r="D1719" i="15" s="1"/>
  <c r="F435" i="1"/>
  <c r="F1719" i="15" s="1"/>
  <c r="G435" i="1"/>
  <c r="G1719" i="15" s="1"/>
  <c r="D436" i="1"/>
  <c r="D1720" i="15" s="1"/>
  <c r="F436" i="1"/>
  <c r="F1720" i="15" s="1"/>
  <c r="G436" i="1"/>
  <c r="G1720" i="15" s="1"/>
  <c r="D437" i="1"/>
  <c r="D1721" i="15" s="1"/>
  <c r="F437" i="1"/>
  <c r="F1721" i="15" s="1"/>
  <c r="G437" i="1"/>
  <c r="G1721" i="15" s="1"/>
  <c r="D438" i="1"/>
  <c r="D1722" i="15" s="1"/>
  <c r="F438" i="1"/>
  <c r="F1722" i="15" s="1"/>
  <c r="G438" i="1"/>
  <c r="G1722" i="15" s="1"/>
  <c r="C438" i="1"/>
  <c r="C1722" i="15" s="1"/>
  <c r="C437" i="1"/>
  <c r="C1721" i="15" s="1"/>
  <c r="C436" i="1"/>
  <c r="C1720" i="15" s="1"/>
  <c r="C435" i="1"/>
  <c r="C1719" i="15" s="1"/>
  <c r="C434" i="1"/>
  <c r="C1718" i="15" s="1"/>
  <c r="C433" i="1"/>
  <c r="C1717" i="15" s="1"/>
  <c r="C432" i="1"/>
  <c r="C1716" i="15" s="1"/>
  <c r="D448" i="1"/>
  <c r="D1732" i="15" s="1"/>
  <c r="F448" i="1"/>
  <c r="F1732" i="15" s="1"/>
  <c r="G448" i="1"/>
  <c r="G1732" i="15" s="1"/>
  <c r="C448" i="1"/>
  <c r="C1732" i="15" s="1"/>
  <c r="D469" i="1"/>
  <c r="D1753" i="15" s="1"/>
  <c r="F469" i="1"/>
  <c r="F1753" i="15" s="1"/>
  <c r="G469" i="1"/>
  <c r="G1753" i="15" s="1"/>
  <c r="D471" i="1"/>
  <c r="D1755" i="15" s="1"/>
  <c r="F471" i="1"/>
  <c r="F1755" i="15" s="1"/>
  <c r="G471" i="1"/>
  <c r="G1755" i="15" s="1"/>
  <c r="D472" i="1"/>
  <c r="D1756" i="15" s="1"/>
  <c r="F472" i="1"/>
  <c r="F1756" i="15" s="1"/>
  <c r="G472" i="1"/>
  <c r="G1756" i="15" s="1"/>
  <c r="D473" i="1"/>
  <c r="D1757" i="15" s="1"/>
  <c r="F473" i="1"/>
  <c r="F1757" i="15" s="1"/>
  <c r="G473" i="1"/>
  <c r="G1757" i="15" s="1"/>
  <c r="D474" i="1"/>
  <c r="D1758" i="15" s="1"/>
  <c r="F474" i="1"/>
  <c r="F1758" i="15" s="1"/>
  <c r="G474" i="1"/>
  <c r="G1758" i="15" s="1"/>
  <c r="D475" i="1"/>
  <c r="D1759" i="15" s="1"/>
  <c r="F475" i="1"/>
  <c r="F1759" i="15" s="1"/>
  <c r="G475" i="1"/>
  <c r="G1759" i="15" s="1"/>
  <c r="D476" i="1"/>
  <c r="D1760" i="15" s="1"/>
  <c r="F476" i="1"/>
  <c r="F1760" i="15" s="1"/>
  <c r="G476" i="1"/>
  <c r="G1760" i="15" s="1"/>
  <c r="D477" i="1"/>
  <c r="D1761" i="15" s="1"/>
  <c r="F477" i="1"/>
  <c r="F1761" i="15" s="1"/>
  <c r="G477" i="1"/>
  <c r="G1761" i="15" s="1"/>
  <c r="C477" i="1"/>
  <c r="C1761" i="15" s="1"/>
  <c r="C476" i="1"/>
  <c r="C1760" i="15" s="1"/>
  <c r="C475" i="1"/>
  <c r="C1759" i="15" s="1"/>
  <c r="C474" i="1"/>
  <c r="C1758" i="15" s="1"/>
  <c r="C473" i="1"/>
  <c r="C1757" i="15" s="1"/>
  <c r="C472" i="1"/>
  <c r="C1756" i="15" s="1"/>
  <c r="C471" i="1"/>
  <c r="C1755" i="15" s="1"/>
  <c r="C469" i="1"/>
  <c r="C1753" i="15" s="1"/>
  <c r="D531" i="1"/>
  <c r="D1815" i="15" s="1"/>
  <c r="F531" i="1"/>
  <c r="F1815" i="15" s="1"/>
  <c r="G531" i="1"/>
  <c r="G1815" i="15" s="1"/>
  <c r="C531" i="1"/>
  <c r="C1815" i="15" s="1"/>
  <c r="D534" i="1"/>
  <c r="D1818" i="15" s="1"/>
  <c r="F534" i="1"/>
  <c r="F1818" i="15" s="1"/>
  <c r="G534" i="1"/>
  <c r="G1818" i="15" s="1"/>
  <c r="D536" i="1"/>
  <c r="D1820" i="15" s="1"/>
  <c r="F536" i="1"/>
  <c r="F1820" i="15" s="1"/>
  <c r="G536" i="1"/>
  <c r="G1820" i="15" s="1"/>
  <c r="D537" i="1"/>
  <c r="D1821" i="15" s="1"/>
  <c r="F537" i="1"/>
  <c r="F1821" i="15" s="1"/>
  <c r="G537" i="1"/>
  <c r="G1821" i="15" s="1"/>
  <c r="D538" i="1"/>
  <c r="D1822" i="15" s="1"/>
  <c r="F538" i="1"/>
  <c r="F1822" i="15" s="1"/>
  <c r="G538" i="1"/>
  <c r="G1822" i="15" s="1"/>
  <c r="D539" i="1"/>
  <c r="F539" i="1"/>
  <c r="G539" i="1"/>
  <c r="D540" i="1"/>
  <c r="D1824" i="15" s="1"/>
  <c r="F540" i="1"/>
  <c r="F1824" i="15" s="1"/>
  <c r="G540" i="1"/>
  <c r="G1824" i="15" s="1"/>
  <c r="D541" i="1"/>
  <c r="D1825" i="15" s="1"/>
  <c r="F541" i="1"/>
  <c r="F1825" i="15" s="1"/>
  <c r="G541" i="1"/>
  <c r="G1825" i="15" s="1"/>
  <c r="D542" i="1"/>
  <c r="D1826" i="15" s="1"/>
  <c r="F542" i="1"/>
  <c r="F1826" i="15" s="1"/>
  <c r="G542" i="1"/>
  <c r="G1826" i="15" s="1"/>
  <c r="D543" i="1"/>
  <c r="D1827" i="15" s="1"/>
  <c r="F543" i="1"/>
  <c r="F1827" i="15" s="1"/>
  <c r="G543" i="1"/>
  <c r="G1827" i="15" s="1"/>
  <c r="C542" i="1"/>
  <c r="C1826" i="15" s="1"/>
  <c r="C543" i="1"/>
  <c r="C1827" i="15" s="1"/>
  <c r="C541" i="1"/>
  <c r="C1825" i="15" s="1"/>
  <c r="C540" i="1"/>
  <c r="C1824" i="15" s="1"/>
  <c r="C539" i="1"/>
  <c r="C538" i="1"/>
  <c r="C1822" i="15" s="1"/>
  <c r="C537" i="1"/>
  <c r="C1821" i="15" s="1"/>
  <c r="C536" i="1"/>
  <c r="C1820" i="15" s="1"/>
  <c r="C534" i="1"/>
  <c r="C1818" i="15" s="1"/>
  <c r="D606" i="1"/>
  <c r="D1890" i="15" s="1"/>
  <c r="F606" i="1"/>
  <c r="F1890" i="15" s="1"/>
  <c r="G606" i="1"/>
  <c r="G1890" i="15" s="1"/>
  <c r="D607" i="1"/>
  <c r="D1891" i="15" s="1"/>
  <c r="F607" i="1"/>
  <c r="F1891" i="15" s="1"/>
  <c r="G607" i="1"/>
  <c r="G1891" i="15" s="1"/>
  <c r="D608" i="1"/>
  <c r="D1892" i="15" s="1"/>
  <c r="F608" i="1"/>
  <c r="F1892" i="15" s="1"/>
  <c r="G608" i="1"/>
  <c r="G1892" i="15" s="1"/>
  <c r="D609" i="1"/>
  <c r="D1893" i="15" s="1"/>
  <c r="F609" i="1"/>
  <c r="F1893" i="15" s="1"/>
  <c r="G609" i="1"/>
  <c r="G1893" i="15" s="1"/>
  <c r="D610" i="1"/>
  <c r="D1894" i="15" s="1"/>
  <c r="F610" i="1"/>
  <c r="F1894" i="15" s="1"/>
  <c r="G610" i="1"/>
  <c r="G1894" i="15" s="1"/>
  <c r="D611" i="1"/>
  <c r="D1895" i="15" s="1"/>
  <c r="F611" i="1"/>
  <c r="F1895" i="15" s="1"/>
  <c r="G611" i="1"/>
  <c r="G1895" i="15" s="1"/>
  <c r="C611" i="1"/>
  <c r="C1895" i="15" s="1"/>
  <c r="C610" i="1"/>
  <c r="C1894" i="15" s="1"/>
  <c r="C609" i="1"/>
  <c r="C1893" i="15" s="1"/>
  <c r="C608" i="1"/>
  <c r="C1892" i="15" s="1"/>
  <c r="C607" i="1"/>
  <c r="C1891" i="15" s="1"/>
  <c r="C606" i="1"/>
  <c r="C1890" i="15" s="1"/>
  <c r="D638" i="1"/>
  <c r="D1922" i="15" s="1"/>
  <c r="F638" i="1"/>
  <c r="F1922" i="15" s="1"/>
  <c r="G638" i="1"/>
  <c r="G1922" i="15" s="1"/>
  <c r="D640" i="1"/>
  <c r="D1924" i="15" s="1"/>
  <c r="F640" i="1"/>
  <c r="F1924" i="15" s="1"/>
  <c r="G1924" i="15"/>
  <c r="D641" i="1"/>
  <c r="D1925" i="15" s="1"/>
  <c r="F641" i="1"/>
  <c r="F1925" i="15" s="1"/>
  <c r="G1925" i="15"/>
  <c r="D642" i="1"/>
  <c r="D1926" i="15" s="1"/>
  <c r="F642" i="1"/>
  <c r="F1926" i="15" s="1"/>
  <c r="G1926" i="15"/>
  <c r="D643" i="1"/>
  <c r="D1927" i="15" s="1"/>
  <c r="F643" i="1"/>
  <c r="F1927" i="15" s="1"/>
  <c r="G1927" i="15"/>
  <c r="D644" i="1"/>
  <c r="F644" i="1"/>
  <c r="G644" i="1"/>
  <c r="D645" i="1"/>
  <c r="D1929" i="15" s="1"/>
  <c r="F645" i="1"/>
  <c r="F1929" i="15" s="1"/>
  <c r="G1929" i="15"/>
  <c r="D646" i="1"/>
  <c r="D1930" i="15" s="1"/>
  <c r="F646" i="1"/>
  <c r="F1930" i="15" s="1"/>
  <c r="G646" i="1"/>
  <c r="G1930" i="15" s="1"/>
  <c r="C646" i="1"/>
  <c r="C1930" i="15" s="1"/>
  <c r="C645" i="1"/>
  <c r="C1929" i="15" s="1"/>
  <c r="C644" i="1"/>
  <c r="C643" i="1"/>
  <c r="C1927" i="15" s="1"/>
  <c r="C642" i="1"/>
  <c r="C1926" i="15" s="1"/>
  <c r="C641" i="1"/>
  <c r="C1925" i="15" s="1"/>
  <c r="C640" i="1"/>
  <c r="C1924" i="15" s="1"/>
  <c r="C638" i="1"/>
  <c r="C1922" i="15" s="1"/>
  <c r="E652" i="1"/>
  <c r="E1936" i="15" s="1"/>
  <c r="E655" i="1"/>
  <c r="E1939" i="15" s="1"/>
  <c r="E659" i="1"/>
  <c r="E1943" i="15" s="1"/>
  <c r="E660" i="1"/>
  <c r="E1944" i="15" s="1"/>
  <c r="E663" i="1"/>
  <c r="E1947" i="15" s="1"/>
  <c r="E666" i="1"/>
  <c r="E1950" i="15" s="1"/>
  <c r="E669" i="1"/>
  <c r="E1953" i="15" s="1"/>
  <c r="E672" i="1"/>
  <c r="E1956" i="15" s="1"/>
  <c r="E674" i="1"/>
  <c r="E1958" i="15" s="1"/>
  <c r="E677" i="1"/>
  <c r="E1961" i="15" s="1"/>
  <c r="E679" i="1"/>
  <c r="E684" i="1"/>
  <c r="E1968" i="15" s="1"/>
  <c r="E687" i="1"/>
  <c r="E1971" i="15" s="1"/>
  <c r="E688" i="1"/>
  <c r="E1972" i="15" s="1"/>
  <c r="E691" i="1"/>
  <c r="E1975" i="15" s="1"/>
  <c r="E694" i="1"/>
  <c r="E1978" i="15" s="1"/>
  <c r="E695" i="1"/>
  <c r="E1979" i="15" s="1"/>
  <c r="E697" i="1"/>
  <c r="E1981" i="15" s="1"/>
  <c r="E700" i="1"/>
  <c r="E1984" i="15" s="1"/>
  <c r="E703" i="1"/>
  <c r="E1987" i="15" s="1"/>
  <c r="E706" i="1"/>
  <c r="E1990" i="15" s="1"/>
  <c r="E709" i="1"/>
  <c r="E1993" i="15" s="1"/>
  <c r="E712" i="1"/>
  <c r="E1996" i="15" s="1"/>
  <c r="E715" i="1"/>
  <c r="E1999" i="15" s="1"/>
  <c r="D696" i="1"/>
  <c r="D1980" i="15" s="1"/>
  <c r="F696" i="1"/>
  <c r="F1980" i="15" s="1"/>
  <c r="G696" i="1"/>
  <c r="G1980" i="15" s="1"/>
  <c r="C696" i="1"/>
  <c r="C1980" i="15" s="1"/>
  <c r="E718" i="1"/>
  <c r="E2002" i="15" s="1"/>
  <c r="D732" i="1"/>
  <c r="D2016" i="15" s="1"/>
  <c r="F732" i="1"/>
  <c r="F2016" i="15" s="1"/>
  <c r="G732" i="1"/>
  <c r="G2016" i="15" s="1"/>
  <c r="D733" i="1"/>
  <c r="D2017" i="15" s="1"/>
  <c r="F733" i="1"/>
  <c r="F2017" i="15" s="1"/>
  <c r="G733" i="1"/>
  <c r="G2017" i="15" s="1"/>
  <c r="D734" i="1"/>
  <c r="D2018" i="15" s="1"/>
  <c r="F734" i="1"/>
  <c r="F2018" i="15" s="1"/>
  <c r="G734" i="1"/>
  <c r="G2018" i="15" s="1"/>
  <c r="D735" i="1"/>
  <c r="D2019" i="15" s="1"/>
  <c r="F735" i="1"/>
  <c r="F2019" i="15" s="1"/>
  <c r="G735" i="1"/>
  <c r="G2019" i="15" s="1"/>
  <c r="D736" i="1"/>
  <c r="D2020" i="15" s="1"/>
  <c r="F736" i="1"/>
  <c r="F2020" i="15" s="1"/>
  <c r="G736" i="1"/>
  <c r="G2020" i="15" s="1"/>
  <c r="D737" i="1"/>
  <c r="D2021" i="15" s="1"/>
  <c r="F737" i="1"/>
  <c r="F2021" i="15" s="1"/>
  <c r="G737" i="1"/>
  <c r="G2021" i="15" s="1"/>
  <c r="D738" i="1"/>
  <c r="D2022" i="15" s="1"/>
  <c r="F738" i="1"/>
  <c r="F2022" i="15" s="1"/>
  <c r="G738" i="1"/>
  <c r="G2022" i="15" s="1"/>
  <c r="C737" i="1"/>
  <c r="C2021" i="15" s="1"/>
  <c r="C736" i="1"/>
  <c r="C2020" i="15" s="1"/>
  <c r="C735" i="1"/>
  <c r="C2019" i="15" s="1"/>
  <c r="C734" i="1"/>
  <c r="C2018" i="15" s="1"/>
  <c r="C732" i="1"/>
  <c r="C2016" i="15" s="1"/>
  <c r="E613" i="1"/>
  <c r="E1897" i="15" s="1"/>
  <c r="C437" i="7"/>
  <c r="C179" i="7"/>
  <c r="D2" i="12"/>
  <c r="F143" i="15" s="1"/>
  <c r="D3" i="12"/>
  <c r="F144" i="15" s="1"/>
  <c r="D4" i="12"/>
  <c r="F145" i="15" s="1"/>
  <c r="D5" i="12"/>
  <c r="F146" i="15" s="1"/>
  <c r="D7" i="12"/>
  <c r="F148" i="15" s="1"/>
  <c r="D8" i="12"/>
  <c r="F149" i="15" s="1"/>
  <c r="D9" i="12"/>
  <c r="F150" i="15" s="1"/>
  <c r="D10" i="12"/>
  <c r="F151" i="15" s="1"/>
  <c r="D11" i="12"/>
  <c r="F152" i="15" s="1"/>
  <c r="D13" i="12"/>
  <c r="F154" i="15" s="1"/>
  <c r="D14" i="12"/>
  <c r="F155" i="15" s="1"/>
  <c r="D15" i="12"/>
  <c r="F156" i="15" s="1"/>
  <c r="D16" i="12"/>
  <c r="F157" i="15" s="1"/>
  <c r="D17" i="12"/>
  <c r="F158" i="15" s="1"/>
  <c r="D18" i="12"/>
  <c r="F159" i="15" s="1"/>
  <c r="D19" i="12"/>
  <c r="F160" i="15" s="1"/>
  <c r="D20" i="12"/>
  <c r="F161" i="15" s="1"/>
  <c r="D21" i="12"/>
  <c r="F162" i="15" s="1"/>
  <c r="D22" i="12"/>
  <c r="F163" i="15" s="1"/>
  <c r="D23" i="12"/>
  <c r="F164" i="15" s="1"/>
  <c r="D24" i="12"/>
  <c r="F165" i="15" s="1"/>
  <c r="D25" i="12"/>
  <c r="F166" i="15" s="1"/>
  <c r="D26" i="12"/>
  <c r="F167" i="15" s="1"/>
  <c r="D27" i="12"/>
  <c r="F168" i="15" s="1"/>
  <c r="D28" i="12"/>
  <c r="F169" i="15" s="1"/>
  <c r="D29" i="12"/>
  <c r="F170" i="15" s="1"/>
  <c r="D30" i="12"/>
  <c r="F171" i="15" s="1"/>
  <c r="D31" i="12"/>
  <c r="F172" i="15" s="1"/>
  <c r="D32" i="12"/>
  <c r="F173" i="15" s="1"/>
  <c r="D33" i="12"/>
  <c r="F174" i="15" s="1"/>
  <c r="D34" i="12"/>
  <c r="F175" i="15" s="1"/>
  <c r="D35" i="12"/>
  <c r="F176" i="15" s="1"/>
  <c r="D36" i="12"/>
  <c r="F177" i="15" s="1"/>
  <c r="D37" i="12"/>
  <c r="F178" i="15" s="1"/>
  <c r="D38" i="12"/>
  <c r="F179" i="15" s="1"/>
  <c r="D39" i="12"/>
  <c r="F180" i="15" s="1"/>
  <c r="D40" i="12"/>
  <c r="F181" i="15" s="1"/>
  <c r="D41" i="12"/>
  <c r="F182" i="15" s="1"/>
  <c r="D42" i="12"/>
  <c r="F183" i="15" s="1"/>
  <c r="D43" i="12"/>
  <c r="F184" i="15" s="1"/>
  <c r="C43" i="12"/>
  <c r="E184" i="15" s="1"/>
  <c r="C42" i="12"/>
  <c r="E183" i="15" s="1"/>
  <c r="C41" i="12"/>
  <c r="E182" i="15" s="1"/>
  <c r="C40" i="12"/>
  <c r="E181" i="15" s="1"/>
  <c r="C39" i="12"/>
  <c r="E180" i="15" s="1"/>
  <c r="C38" i="12"/>
  <c r="E179" i="15" s="1"/>
  <c r="C37" i="12"/>
  <c r="E178" i="15" s="1"/>
  <c r="C36" i="12"/>
  <c r="E177" i="15" s="1"/>
  <c r="C35" i="12"/>
  <c r="E176" i="15" s="1"/>
  <c r="C34" i="12"/>
  <c r="E175" i="15" s="1"/>
  <c r="C33" i="12"/>
  <c r="E174" i="15" s="1"/>
  <c r="C32" i="12"/>
  <c r="E173" i="15" s="1"/>
  <c r="C31" i="12"/>
  <c r="E172" i="15" s="1"/>
  <c r="C30" i="12"/>
  <c r="E171" i="15" s="1"/>
  <c r="C29" i="12"/>
  <c r="E170" i="15" s="1"/>
  <c r="C28" i="12"/>
  <c r="E169" i="15" s="1"/>
  <c r="C27" i="12"/>
  <c r="E168" i="15" s="1"/>
  <c r="C26" i="12"/>
  <c r="E167" i="15" s="1"/>
  <c r="C25" i="12"/>
  <c r="E166" i="15" s="1"/>
  <c r="C24" i="12"/>
  <c r="E165" i="15" s="1"/>
  <c r="C23" i="12"/>
  <c r="E164" i="15" s="1"/>
  <c r="C22" i="12"/>
  <c r="E163" i="15" s="1"/>
  <c r="C21" i="12"/>
  <c r="E162" i="15" s="1"/>
  <c r="C20" i="12"/>
  <c r="E161" i="15" s="1"/>
  <c r="C19" i="12"/>
  <c r="E160" i="15" s="1"/>
  <c r="C18" i="12"/>
  <c r="E159" i="15" s="1"/>
  <c r="C17" i="12"/>
  <c r="E158" i="15" s="1"/>
  <c r="C16" i="12"/>
  <c r="E157" i="15" s="1"/>
  <c r="C15" i="12"/>
  <c r="E156" i="15" s="1"/>
  <c r="C14" i="12"/>
  <c r="E155" i="15" s="1"/>
  <c r="C13" i="12"/>
  <c r="E154" i="15" s="1"/>
  <c r="C12" i="12"/>
  <c r="E153" i="15" s="1"/>
  <c r="C11" i="12"/>
  <c r="E152" i="15" s="1"/>
  <c r="C10" i="12"/>
  <c r="E151" i="15" s="1"/>
  <c r="C9" i="12"/>
  <c r="E150" i="15" s="1"/>
  <c r="C8" i="12"/>
  <c r="E149" i="15" s="1"/>
  <c r="C7" i="12"/>
  <c r="E148" i="15" s="1"/>
  <c r="C5" i="12"/>
  <c r="E146" i="15" s="1"/>
  <c r="C4" i="12"/>
  <c r="E145" i="15" s="1"/>
  <c r="C3" i="12"/>
  <c r="E144" i="15" s="1"/>
  <c r="C2" i="12"/>
  <c r="E143" i="15" s="1"/>
  <c r="D11" i="10"/>
  <c r="E53" i="15" s="1"/>
  <c r="E15" i="10"/>
  <c r="F57" i="15" s="1"/>
  <c r="F15" i="10"/>
  <c r="G57" i="15" s="1"/>
  <c r="E10" i="10"/>
  <c r="F52" i="15" s="1"/>
  <c r="G1928" i="15" l="1"/>
  <c r="G600" i="1"/>
  <c r="G1884" i="15" s="1"/>
  <c r="D1928" i="15"/>
  <c r="D600" i="1"/>
  <c r="D1884" i="15" s="1"/>
  <c r="F1928" i="15"/>
  <c r="F600" i="1"/>
  <c r="F1884" i="15" s="1"/>
  <c r="C1928" i="15"/>
  <c r="C600" i="1"/>
  <c r="C1884" i="15" s="1"/>
  <c r="G34" i="15"/>
  <c r="F22" i="8"/>
  <c r="D26" i="8"/>
  <c r="E34" i="15" s="1"/>
  <c r="C366" i="1"/>
  <c r="C1650" i="15" s="1"/>
  <c r="C1671" i="15"/>
  <c r="D367" i="1"/>
  <c r="D1651" i="15" s="1"/>
  <c r="D1672" i="15"/>
  <c r="G365" i="1"/>
  <c r="G1649" i="15" s="1"/>
  <c r="G1670" i="15"/>
  <c r="D362" i="1"/>
  <c r="D1646" i="15" s="1"/>
  <c r="D1668" i="15"/>
  <c r="C1422" i="15"/>
  <c r="C133" i="15"/>
  <c r="D1425" i="15"/>
  <c r="D136" i="15"/>
  <c r="F1423" i="15"/>
  <c r="F134" i="15"/>
  <c r="D1422" i="15"/>
  <c r="D133" i="15"/>
  <c r="C22" i="1"/>
  <c r="C1306" i="15" s="1"/>
  <c r="C1376" i="15"/>
  <c r="G21" i="1"/>
  <c r="G1305" i="15" s="1"/>
  <c r="G1375" i="15"/>
  <c r="F463" i="1"/>
  <c r="F1747" i="15" s="1"/>
  <c r="F1823" i="15"/>
  <c r="C365" i="1"/>
  <c r="C1649" i="15" s="1"/>
  <c r="C1670" i="15"/>
  <c r="G369" i="1"/>
  <c r="G1653" i="15" s="1"/>
  <c r="G1673" i="15"/>
  <c r="F367" i="1"/>
  <c r="F1651" i="15" s="1"/>
  <c r="F1672" i="15"/>
  <c r="D366" i="1"/>
  <c r="D1650" i="15" s="1"/>
  <c r="D1671" i="15"/>
  <c r="G363" i="1"/>
  <c r="G1647" i="15" s="1"/>
  <c r="G1669" i="15"/>
  <c r="F362" i="1"/>
  <c r="F1646" i="15" s="1"/>
  <c r="F1668" i="15"/>
  <c r="F1425" i="15"/>
  <c r="F136" i="15"/>
  <c r="G1423" i="15"/>
  <c r="G134" i="15"/>
  <c r="F1422" i="15"/>
  <c r="F133" i="15"/>
  <c r="C21" i="1"/>
  <c r="C1305" i="15" s="1"/>
  <c r="C1375" i="15"/>
  <c r="D22" i="1"/>
  <c r="D1306" i="15" s="1"/>
  <c r="D1376" i="15"/>
  <c r="G23" i="1"/>
  <c r="G1307" i="15" s="1"/>
  <c r="G1317" i="15"/>
  <c r="E1922" i="15"/>
  <c r="E1963" i="15"/>
  <c r="G463" i="1"/>
  <c r="G1747" i="15" s="1"/>
  <c r="G1823" i="15"/>
  <c r="C369" i="1"/>
  <c r="C1653" i="15" s="1"/>
  <c r="C1673" i="15"/>
  <c r="G367" i="1"/>
  <c r="G1651" i="15" s="1"/>
  <c r="G1672" i="15"/>
  <c r="F366" i="1"/>
  <c r="F1650" i="15" s="1"/>
  <c r="F1671" i="15"/>
  <c r="D365" i="1"/>
  <c r="D1649" i="15" s="1"/>
  <c r="D1670" i="15"/>
  <c r="G362" i="1"/>
  <c r="G1646" i="15" s="1"/>
  <c r="G1668" i="15"/>
  <c r="G1425" i="15"/>
  <c r="G136" i="15"/>
  <c r="F1424" i="15"/>
  <c r="F135" i="15"/>
  <c r="G1422" i="15"/>
  <c r="G133" i="15"/>
  <c r="F22" i="1"/>
  <c r="F1306" i="15" s="1"/>
  <c r="F1376" i="15"/>
  <c r="D21" i="1"/>
  <c r="D1305" i="15" s="1"/>
  <c r="D1375" i="15"/>
  <c r="C23" i="1"/>
  <c r="C1307" i="15" s="1"/>
  <c r="C1317" i="15"/>
  <c r="D463" i="1"/>
  <c r="D1747" i="15" s="1"/>
  <c r="D1823" i="15"/>
  <c r="F369" i="1"/>
  <c r="F1653" i="15" s="1"/>
  <c r="F1673" i="15"/>
  <c r="F363" i="1"/>
  <c r="F1647" i="15" s="1"/>
  <c r="F1669" i="15"/>
  <c r="F23" i="1"/>
  <c r="F1307" i="15" s="1"/>
  <c r="F1317" i="15"/>
  <c r="C463" i="1"/>
  <c r="C1747" i="15" s="1"/>
  <c r="C1823" i="15"/>
  <c r="D369" i="1"/>
  <c r="D1653" i="15" s="1"/>
  <c r="D1673" i="15"/>
  <c r="G366" i="1"/>
  <c r="G1650" i="15" s="1"/>
  <c r="G1671" i="15"/>
  <c r="F365" i="1"/>
  <c r="F1649" i="15" s="1"/>
  <c r="F1670" i="15"/>
  <c r="D363" i="1"/>
  <c r="D1647" i="15" s="1"/>
  <c r="D1669" i="15"/>
  <c r="C1423" i="15"/>
  <c r="C134" i="15"/>
  <c r="G1424" i="15"/>
  <c r="G135" i="15"/>
  <c r="D1423" i="15"/>
  <c r="D134" i="15"/>
  <c r="G22" i="1"/>
  <c r="G1306" i="15" s="1"/>
  <c r="G1376" i="15"/>
  <c r="F21" i="1"/>
  <c r="F1305" i="15" s="1"/>
  <c r="F1375" i="15"/>
  <c r="D23" i="1"/>
  <c r="D1307" i="15" s="1"/>
  <c r="D1317" i="15"/>
  <c r="D15" i="10"/>
  <c r="E57" i="15" s="1"/>
  <c r="F467" i="1"/>
  <c r="F1751" i="15" s="1"/>
  <c r="D466" i="1"/>
  <c r="D1750" i="15" s="1"/>
  <c r="G464" i="1"/>
  <c r="G1748" i="15" s="1"/>
  <c r="G466" i="1"/>
  <c r="G1750" i="15" s="1"/>
  <c r="F465" i="1"/>
  <c r="F1749" i="15" s="1"/>
  <c r="D464" i="1"/>
  <c r="D1748" i="15" s="1"/>
  <c r="E235" i="1"/>
  <c r="E1519" i="15" s="1"/>
  <c r="E236" i="1"/>
  <c r="E1520" i="15" s="1"/>
  <c r="C460" i="1"/>
  <c r="C1744" i="15" s="1"/>
  <c r="F462" i="1"/>
  <c r="F1746" i="15" s="1"/>
  <c r="D461" i="1"/>
  <c r="D1745" i="15" s="1"/>
  <c r="C466" i="1"/>
  <c r="C1750" i="15" s="1"/>
  <c r="D467" i="1"/>
  <c r="D1751" i="15" s="1"/>
  <c r="G465" i="1"/>
  <c r="G1749" i="15" s="1"/>
  <c r="F464" i="1"/>
  <c r="F1748" i="15" s="1"/>
  <c r="D462" i="1"/>
  <c r="D1746" i="15" s="1"/>
  <c r="G460" i="1"/>
  <c r="G1744" i="15" s="1"/>
  <c r="G461" i="1"/>
  <c r="G1745" i="15" s="1"/>
  <c r="F460" i="1"/>
  <c r="F1744" i="15" s="1"/>
  <c r="G467" i="1"/>
  <c r="G1751" i="15" s="1"/>
  <c r="F466" i="1"/>
  <c r="F1750" i="15" s="1"/>
  <c r="D465" i="1"/>
  <c r="D1749" i="15" s="1"/>
  <c r="G462" i="1"/>
  <c r="G1746" i="15" s="1"/>
  <c r="F461" i="1"/>
  <c r="F1745" i="15" s="1"/>
  <c r="D460" i="1"/>
  <c r="D1744" i="15" s="1"/>
  <c r="E1929" i="15"/>
  <c r="E696" i="1"/>
  <c r="E1980" i="15" s="1"/>
  <c r="E738" i="1"/>
  <c r="E2022" i="15" s="1"/>
  <c r="E734" i="1"/>
  <c r="E2018" i="15" s="1"/>
  <c r="E736" i="1"/>
  <c r="E2020" i="15" s="1"/>
  <c r="E732" i="1"/>
  <c r="E2016" i="15" s="1"/>
  <c r="E735" i="1"/>
  <c r="E2019" i="15" s="1"/>
  <c r="E737" i="1"/>
  <c r="E2021" i="15" s="1"/>
  <c r="E733" i="1"/>
  <c r="E2017" i="15" s="1"/>
  <c r="E39" i="1"/>
  <c r="E1323" i="15" s="1"/>
  <c r="E41" i="1"/>
  <c r="E1325" i="15" s="1"/>
  <c r="E43" i="1"/>
  <c r="E1327" i="15" s="1"/>
  <c r="E44" i="1"/>
  <c r="E1328" i="15" s="1"/>
  <c r="E45" i="1"/>
  <c r="E1329" i="15" s="1"/>
  <c r="E46" i="1"/>
  <c r="E1330" i="15" s="1"/>
  <c r="E47" i="1"/>
  <c r="E1331" i="15" s="1"/>
  <c r="E48" i="1"/>
  <c r="E1332" i="15" s="1"/>
  <c r="E49" i="1"/>
  <c r="E1333" i="15" s="1"/>
  <c r="E50" i="1"/>
  <c r="E1334" i="15" s="1"/>
  <c r="E51" i="1"/>
  <c r="E1335" i="15" s="1"/>
  <c r="E52" i="1"/>
  <c r="E1336" i="15" s="1"/>
  <c r="E53" i="1"/>
  <c r="E55" i="1"/>
  <c r="E1339" i="15" s="1"/>
  <c r="E57" i="1"/>
  <c r="E1341" i="15" s="1"/>
  <c r="E59" i="1"/>
  <c r="E1343" i="15" s="1"/>
  <c r="E60" i="1"/>
  <c r="E1344" i="15" s="1"/>
  <c r="E61" i="1"/>
  <c r="E1345" i="15" s="1"/>
  <c r="E62" i="1"/>
  <c r="E1346" i="15" s="1"/>
  <c r="E63" i="1"/>
  <c r="E1347" i="15" s="1"/>
  <c r="E64" i="1"/>
  <c r="E1348" i="15" s="1"/>
  <c r="E65" i="1"/>
  <c r="E1349" i="15" s="1"/>
  <c r="E66" i="1"/>
  <c r="E67" i="1"/>
  <c r="E1351" i="15" s="1"/>
  <c r="E68" i="1"/>
  <c r="E1352" i="15" s="1"/>
  <c r="E69" i="1"/>
  <c r="E71" i="1"/>
  <c r="E1355" i="15" s="1"/>
  <c r="E73" i="1"/>
  <c r="E1357" i="15" s="1"/>
  <c r="E75" i="1"/>
  <c r="E1359" i="15" s="1"/>
  <c r="E76" i="1"/>
  <c r="E1360" i="15" s="1"/>
  <c r="E77" i="1"/>
  <c r="E1361" i="15" s="1"/>
  <c r="E78" i="1"/>
  <c r="E1362" i="15" s="1"/>
  <c r="E79" i="1"/>
  <c r="E1363" i="15" s="1"/>
  <c r="E80" i="1"/>
  <c r="E1364" i="15" s="1"/>
  <c r="E81" i="1"/>
  <c r="E1365" i="15" s="1"/>
  <c r="E82" i="1"/>
  <c r="E85" i="1"/>
  <c r="E1369" i="15" s="1"/>
  <c r="E99" i="1"/>
  <c r="E1383" i="15" s="1"/>
  <c r="E100" i="1"/>
  <c r="E101" i="1"/>
  <c r="E103" i="1"/>
  <c r="E1387" i="15" s="1"/>
  <c r="E106" i="1"/>
  <c r="E107" i="1"/>
  <c r="E1391" i="15" s="1"/>
  <c r="E110" i="1"/>
  <c r="E1394" i="15" s="1"/>
  <c r="E111" i="1"/>
  <c r="E113" i="1"/>
  <c r="E115" i="1"/>
  <c r="E116" i="1"/>
  <c r="E1400" i="15" s="1"/>
  <c r="E117" i="1"/>
  <c r="E1401" i="15" s="1"/>
  <c r="E120" i="1"/>
  <c r="E1404" i="15" s="1"/>
  <c r="E122" i="1"/>
  <c r="E1406" i="15" s="1"/>
  <c r="E135" i="1"/>
  <c r="E1419" i="15" s="1"/>
  <c r="E144" i="1"/>
  <c r="E145" i="1"/>
  <c r="E146" i="1"/>
  <c r="E1430" i="15" s="1"/>
  <c r="E147" i="1"/>
  <c r="E150" i="1"/>
  <c r="E1434" i="15" s="1"/>
  <c r="E153" i="1"/>
  <c r="E1437" i="15" s="1"/>
  <c r="E154" i="1"/>
  <c r="E157" i="1"/>
  <c r="E1441" i="15" s="1"/>
  <c r="E158" i="1"/>
  <c r="E160" i="1"/>
  <c r="E1444" i="15" s="1"/>
  <c r="E173" i="1"/>
  <c r="E1457" i="15" s="1"/>
  <c r="E175" i="1"/>
  <c r="E1459" i="15" s="1"/>
  <c r="E176" i="1"/>
  <c r="E1460" i="15" s="1"/>
  <c r="E177" i="1"/>
  <c r="E1461" i="15" s="1"/>
  <c r="E178" i="1"/>
  <c r="E1462" i="15" s="1"/>
  <c r="E179" i="1"/>
  <c r="E1463" i="15" s="1"/>
  <c r="E180" i="1"/>
  <c r="E1464" i="15" s="1"/>
  <c r="E181" i="1"/>
  <c r="E1465" i="15" s="1"/>
  <c r="E182" i="1"/>
  <c r="E1466" i="15" s="1"/>
  <c r="E183" i="1"/>
  <c r="E1467" i="15" s="1"/>
  <c r="E184" i="1"/>
  <c r="E1468" i="15" s="1"/>
  <c r="E186" i="1"/>
  <c r="E1470" i="15" s="1"/>
  <c r="E188" i="1"/>
  <c r="E1472" i="15" s="1"/>
  <c r="E189" i="1"/>
  <c r="E1473" i="15" s="1"/>
  <c r="E190" i="1"/>
  <c r="E1474" i="15" s="1"/>
  <c r="E191" i="1"/>
  <c r="E1475" i="15" s="1"/>
  <c r="E192" i="1"/>
  <c r="E1476" i="15" s="1"/>
  <c r="E193" i="1"/>
  <c r="E1477" i="15" s="1"/>
  <c r="E194" i="1"/>
  <c r="E1478" i="15" s="1"/>
  <c r="E195" i="1"/>
  <c r="E1479" i="15" s="1"/>
  <c r="E196" i="1"/>
  <c r="E1480" i="15" s="1"/>
  <c r="E197" i="1"/>
  <c r="E1481" i="15" s="1"/>
  <c r="E199" i="1"/>
  <c r="E1483" i="15" s="1"/>
  <c r="E207" i="1"/>
  <c r="E1491" i="15" s="1"/>
  <c r="E209" i="1"/>
  <c r="E210" i="1"/>
  <c r="E1494" i="15" s="1"/>
  <c r="E211" i="1"/>
  <c r="E212" i="1"/>
  <c r="E1496" i="15" s="1"/>
  <c r="E213" i="1"/>
  <c r="E216" i="1"/>
  <c r="E1500" i="15" s="1"/>
  <c r="E217" i="1"/>
  <c r="E226" i="1"/>
  <c r="E227" i="1"/>
  <c r="E228" i="1"/>
  <c r="E230" i="1"/>
  <c r="E1514" i="15" s="1"/>
  <c r="E232" i="1"/>
  <c r="E1516" i="15" s="1"/>
  <c r="E240" i="1"/>
  <c r="E1524" i="15" s="1"/>
  <c r="E241" i="1"/>
  <c r="E1525" i="15" s="1"/>
  <c r="E244" i="1"/>
  <c r="E1528" i="15" s="1"/>
  <c r="E247" i="1"/>
  <c r="E1531" i="15" s="1"/>
  <c r="E250" i="1"/>
  <c r="E1534" i="15" s="1"/>
  <c r="E253" i="1"/>
  <c r="E1537" i="15" s="1"/>
  <c r="E256" i="1"/>
  <c r="E1540" i="15" s="1"/>
  <c r="E259" i="1"/>
  <c r="E1543" i="15" s="1"/>
  <c r="E262" i="1"/>
  <c r="E1546" i="15" s="1"/>
  <c r="E271" i="1"/>
  <c r="E1555" i="15" s="1"/>
  <c r="E272" i="1"/>
  <c r="E1556" i="15" s="1"/>
  <c r="E273" i="1"/>
  <c r="E1557" i="15" s="1"/>
  <c r="E276" i="1"/>
  <c r="E1560" i="15" s="1"/>
  <c r="E277" i="1"/>
  <c r="E278" i="1"/>
  <c r="E1562" i="15" s="1"/>
  <c r="E281" i="1"/>
  <c r="E1565" i="15" s="1"/>
  <c r="E282" i="1"/>
  <c r="E285" i="1"/>
  <c r="E1569" i="15" s="1"/>
  <c r="E288" i="1"/>
  <c r="E1572" i="15" s="1"/>
  <c r="E289" i="1"/>
  <c r="E290" i="1"/>
  <c r="E1574" i="15" s="1"/>
  <c r="E293" i="1"/>
  <c r="E1577" i="15" s="1"/>
  <c r="E294" i="1"/>
  <c r="E297" i="1"/>
  <c r="E1581" i="15" s="1"/>
  <c r="E300" i="1"/>
  <c r="E1584" i="15" s="1"/>
  <c r="E302" i="1"/>
  <c r="E1586" i="15" s="1"/>
  <c r="E315" i="1"/>
  <c r="E1599" i="15" s="1"/>
  <c r="E317" i="1"/>
  <c r="E1601" i="15" s="1"/>
  <c r="E318" i="1"/>
  <c r="E1602" i="15" s="1"/>
  <c r="E319" i="1"/>
  <c r="E1603" i="15" s="1"/>
  <c r="E320" i="1"/>
  <c r="E1604" i="15" s="1"/>
  <c r="E321" i="1"/>
  <c r="E1605" i="15" s="1"/>
  <c r="E322" i="1"/>
  <c r="E1606" i="15" s="1"/>
  <c r="E323" i="1"/>
  <c r="E1607" i="15" s="1"/>
  <c r="E324" i="1"/>
  <c r="E1608" i="15" s="1"/>
  <c r="E325" i="1"/>
  <c r="E1609" i="15" s="1"/>
  <c r="E326" i="1"/>
  <c r="E1610" i="15" s="1"/>
  <c r="E328" i="1"/>
  <c r="E1612" i="15" s="1"/>
  <c r="E330" i="1"/>
  <c r="E1614" i="15" s="1"/>
  <c r="E331" i="1"/>
  <c r="E1615" i="15" s="1"/>
  <c r="E332" i="1"/>
  <c r="E1616" i="15" s="1"/>
  <c r="E333" i="1"/>
  <c r="E1617" i="15" s="1"/>
  <c r="E334" i="1"/>
  <c r="E1618" i="15" s="1"/>
  <c r="E335" i="1"/>
  <c r="E1619" i="15" s="1"/>
  <c r="E336" i="1"/>
  <c r="E1620" i="15" s="1"/>
  <c r="E337" i="1"/>
  <c r="E1621" i="15" s="1"/>
  <c r="E338" i="1"/>
  <c r="E1622" i="15" s="1"/>
  <c r="E339" i="1"/>
  <c r="E1623" i="15" s="1"/>
  <c r="E342" i="1"/>
  <c r="E1626" i="15" s="1"/>
  <c r="E343" i="1"/>
  <c r="E344" i="1"/>
  <c r="E1628" i="15" s="1"/>
  <c r="E347" i="1"/>
  <c r="E1631" i="15" s="1"/>
  <c r="E348" i="1"/>
  <c r="E349" i="1"/>
  <c r="E1633" i="15" s="1"/>
  <c r="E352" i="1"/>
  <c r="E1636" i="15" s="1"/>
  <c r="E353" i="1"/>
  <c r="E354" i="1"/>
  <c r="E1638" i="15" s="1"/>
  <c r="E357" i="1"/>
  <c r="E1641" i="15" s="1"/>
  <c r="E358" i="1"/>
  <c r="E360" i="1"/>
  <c r="E1644" i="15" s="1"/>
  <c r="E373" i="1"/>
  <c r="E1657" i="15" s="1"/>
  <c r="E375" i="1"/>
  <c r="E1659" i="15" s="1"/>
  <c r="E376" i="1"/>
  <c r="E1660" i="15" s="1"/>
  <c r="E377" i="1"/>
  <c r="E1661" i="15" s="1"/>
  <c r="E378" i="1"/>
  <c r="E1662" i="15" s="1"/>
  <c r="E379" i="1"/>
  <c r="E1663" i="15" s="1"/>
  <c r="E380" i="1"/>
  <c r="E1664" i="15" s="1"/>
  <c r="E382" i="1"/>
  <c r="E1666" i="15" s="1"/>
  <c r="E392" i="1"/>
  <c r="E1676" i="15" s="1"/>
  <c r="E393" i="1"/>
  <c r="E1677" i="15" s="1"/>
  <c r="E394" i="1"/>
  <c r="E1678" i="15" s="1"/>
  <c r="E396" i="1"/>
  <c r="E1680" i="15" s="1"/>
  <c r="E398" i="1"/>
  <c r="E399" i="1"/>
  <c r="E1683" i="15" s="1"/>
  <c r="E400" i="1"/>
  <c r="E403" i="1"/>
  <c r="E1687" i="15" s="1"/>
  <c r="E404" i="1"/>
  <c r="E407" i="1"/>
  <c r="E1691" i="15" s="1"/>
  <c r="E408" i="1"/>
  <c r="E409" i="1"/>
  <c r="E411" i="1"/>
  <c r="E1695" i="15" s="1"/>
  <c r="E413" i="1"/>
  <c r="E1697" i="15" s="1"/>
  <c r="E414" i="1"/>
  <c r="E1698" i="15" s="1"/>
  <c r="E415" i="1"/>
  <c r="E416" i="1"/>
  <c r="E1700" i="15" s="1"/>
  <c r="E417" i="1"/>
  <c r="E1701" i="15" s="1"/>
  <c r="E418" i="1"/>
  <c r="E1702" i="15" s="1"/>
  <c r="E419" i="1"/>
  <c r="E420" i="1"/>
  <c r="E1704" i="15" s="1"/>
  <c r="E421" i="1"/>
  <c r="E422" i="1"/>
  <c r="E1706" i="15" s="1"/>
  <c r="E424" i="1"/>
  <c r="E1708" i="15" s="1"/>
  <c r="E426" i="1"/>
  <c r="E1710" i="15" s="1"/>
  <c r="E427" i="1"/>
  <c r="E1711" i="15" s="1"/>
  <c r="E428" i="1"/>
  <c r="E1712" i="15" s="1"/>
  <c r="E430" i="1"/>
  <c r="E1714" i="15" s="1"/>
  <c r="E440" i="1"/>
  <c r="E1724" i="15" s="1"/>
  <c r="E442" i="1"/>
  <c r="E443" i="1"/>
  <c r="E1727" i="15" s="1"/>
  <c r="E444" i="1"/>
  <c r="E1728" i="15" s="1"/>
  <c r="E445" i="1"/>
  <c r="E1729" i="15" s="1"/>
  <c r="E446" i="1"/>
  <c r="E1730" i="15" s="1"/>
  <c r="E447" i="1"/>
  <c r="E1731" i="15" s="1"/>
  <c r="E449" i="1"/>
  <c r="E1733" i="15" s="1"/>
  <c r="E452" i="1"/>
  <c r="E1736" i="15" s="1"/>
  <c r="E453" i="1"/>
  <c r="E1737" i="15" s="1"/>
  <c r="E454" i="1"/>
  <c r="E1738" i="15" s="1"/>
  <c r="E455" i="1"/>
  <c r="E456" i="1"/>
  <c r="E1740" i="15" s="1"/>
  <c r="E458" i="1"/>
  <c r="E1742" i="15" s="1"/>
  <c r="E479" i="1"/>
  <c r="E1763" i="15" s="1"/>
  <c r="E481" i="1"/>
  <c r="E1765" i="15" s="1"/>
  <c r="E482" i="1"/>
  <c r="E1766" i="15" s="1"/>
  <c r="E483" i="1"/>
  <c r="E1767" i="15" s="1"/>
  <c r="E484" i="1"/>
  <c r="E1768" i="15" s="1"/>
  <c r="E485" i="1"/>
  <c r="E1769" i="15" s="1"/>
  <c r="E486" i="1"/>
  <c r="E1770" i="15" s="1"/>
  <c r="E487" i="1"/>
  <c r="E1771" i="15" s="1"/>
  <c r="E490" i="1"/>
  <c r="E1774" i="15" s="1"/>
  <c r="E492" i="1"/>
  <c r="E1776" i="15" s="1"/>
  <c r="E494" i="1"/>
  <c r="E1778" i="15" s="1"/>
  <c r="E495" i="1"/>
  <c r="E1779" i="15" s="1"/>
  <c r="E496" i="1"/>
  <c r="E1780" i="15" s="1"/>
  <c r="E497" i="1"/>
  <c r="E1781" i="15" s="1"/>
  <c r="E498" i="1"/>
  <c r="E499" i="1"/>
  <c r="E1783" i="15" s="1"/>
  <c r="E502" i="1"/>
  <c r="E1786" i="15" s="1"/>
  <c r="E505" i="1"/>
  <c r="E1789" i="15" s="1"/>
  <c r="E508" i="1"/>
  <c r="E1792" i="15" s="1"/>
  <c r="E511" i="1"/>
  <c r="E1795" i="15" s="1"/>
  <c r="E514" i="1"/>
  <c r="E1798" i="15" s="1"/>
  <c r="E517" i="1"/>
  <c r="E1801" i="15" s="1"/>
  <c r="E518" i="1"/>
  <c r="E1802" i="15" s="1"/>
  <c r="E519" i="1"/>
  <c r="E1803" i="15" s="1"/>
  <c r="E520" i="1"/>
  <c r="E1804" i="15" s="1"/>
  <c r="E521" i="1"/>
  <c r="E522" i="1"/>
  <c r="E1806" i="15" s="1"/>
  <c r="E525" i="1"/>
  <c r="E1809" i="15" s="1"/>
  <c r="E526" i="1"/>
  <c r="E529" i="1"/>
  <c r="E1813" i="15" s="1"/>
  <c r="E530" i="1"/>
  <c r="E532" i="1"/>
  <c r="E1816" i="15" s="1"/>
  <c r="E545" i="1"/>
  <c r="E1829" i="15" s="1"/>
  <c r="E547" i="1"/>
  <c r="E1831" i="15" s="1"/>
  <c r="E548" i="1"/>
  <c r="E1832" i="15" s="1"/>
  <c r="E549" i="1"/>
  <c r="E1833" i="15" s="1"/>
  <c r="E7" i="4"/>
  <c r="E74" i="15" s="1"/>
  <c r="E8" i="4"/>
  <c r="E75" i="15" s="1"/>
  <c r="E9" i="4"/>
  <c r="E76" i="15" s="1"/>
  <c r="E10" i="4"/>
  <c r="E77" i="15" s="1"/>
  <c r="E11" i="4"/>
  <c r="E78" i="15" s="1"/>
  <c r="E13" i="4"/>
  <c r="E80" i="15" s="1"/>
  <c r="E14" i="4"/>
  <c r="E81" i="15" s="1"/>
  <c r="E15" i="4"/>
  <c r="E82" i="15" s="1"/>
  <c r="E16" i="4"/>
  <c r="E83" i="15" s="1"/>
  <c r="E17" i="4"/>
  <c r="E84" i="15" s="1"/>
  <c r="E19" i="4"/>
  <c r="E90" i="15" s="1"/>
  <c r="E20" i="4"/>
  <c r="E91" i="15" s="1"/>
  <c r="E23" i="4"/>
  <c r="E94" i="15" s="1"/>
  <c r="E24" i="4"/>
  <c r="E95" i="15" s="1"/>
  <c r="E25" i="4"/>
  <c r="E96" i="15" s="1"/>
  <c r="E28" i="4"/>
  <c r="E103" i="15" s="1"/>
  <c r="E30" i="4"/>
  <c r="E105" i="15" s="1"/>
  <c r="E31" i="4"/>
  <c r="E106" i="15" s="1"/>
  <c r="E32" i="4"/>
  <c r="E107" i="15" s="1"/>
  <c r="E35" i="4"/>
  <c r="E110" i="15" s="1"/>
  <c r="E36" i="4"/>
  <c r="E111" i="15" s="1"/>
  <c r="E37" i="4"/>
  <c r="E112" i="15" s="1"/>
  <c r="E38" i="4"/>
  <c r="E113" i="15" s="1"/>
  <c r="E39" i="4"/>
  <c r="E114" i="15" s="1"/>
  <c r="E40" i="4"/>
  <c r="E115" i="15" s="1"/>
  <c r="E41" i="4"/>
  <c r="E116" i="15" s="1"/>
  <c r="E42" i="4"/>
  <c r="E117" i="15" s="1"/>
  <c r="E44" i="4"/>
  <c r="E119" i="15" s="1"/>
  <c r="E45" i="4"/>
  <c r="E120" i="15" s="1"/>
  <c r="E46" i="4"/>
  <c r="E121" i="15" s="1"/>
  <c r="E48" i="4"/>
  <c r="E123" i="15" s="1"/>
  <c r="E49" i="4"/>
  <c r="E124" i="15" s="1"/>
  <c r="E50" i="4"/>
  <c r="E125" i="15" s="1"/>
  <c r="E51" i="4"/>
  <c r="E126" i="15" s="1"/>
  <c r="E52" i="4"/>
  <c r="E127" i="15" s="1"/>
  <c r="E54" i="4"/>
  <c r="G189" i="15" s="1"/>
  <c r="E55" i="4"/>
  <c r="G190" i="15" s="1"/>
  <c r="E56" i="4"/>
  <c r="G191" i="15" s="1"/>
  <c r="F53" i="4"/>
  <c r="F47" i="4"/>
  <c r="F122" i="15" s="1"/>
  <c r="F43" i="4"/>
  <c r="F118" i="15" s="1"/>
  <c r="F34" i="4"/>
  <c r="F29" i="4"/>
  <c r="F104" i="15" s="1"/>
  <c r="F22" i="4"/>
  <c r="F12" i="4"/>
  <c r="F79" i="15" s="1"/>
  <c r="F6" i="4"/>
  <c r="F73" i="15" s="1"/>
  <c r="C10" i="10"/>
  <c r="D52" i="15" s="1"/>
  <c r="B10" i="10"/>
  <c r="C52" i="15" s="1"/>
  <c r="C441" i="1"/>
  <c r="C1725" i="15" s="1"/>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F967" i="7"/>
  <c r="F964" i="7"/>
  <c r="C944" i="7"/>
  <c r="C934" i="7"/>
  <c r="C922" i="7"/>
  <c r="C867" i="7"/>
  <c r="C857" i="7"/>
  <c r="C847" i="7"/>
  <c r="C837" i="7"/>
  <c r="C825" i="7"/>
  <c r="C815" i="7"/>
  <c r="C805" i="7"/>
  <c r="C795" i="7"/>
  <c r="C773" i="7"/>
  <c r="C763" i="7"/>
  <c r="C739" i="7"/>
  <c r="C707" i="7"/>
  <c r="C697" i="7"/>
  <c r="C682" i="7"/>
  <c r="C672" i="7"/>
  <c r="C663" i="7" s="1"/>
  <c r="C653" i="7"/>
  <c r="C643" i="7"/>
  <c r="C608" i="7"/>
  <c r="C579" i="7"/>
  <c r="C540" i="7"/>
  <c r="C529" i="7"/>
  <c r="C513" i="7"/>
  <c r="C479" i="7"/>
  <c r="C427" i="7"/>
  <c r="C417" i="7"/>
  <c r="C407" i="7"/>
  <c r="C397" i="7"/>
  <c r="C386" i="7"/>
  <c r="C348" i="7"/>
  <c r="C335" i="7"/>
  <c r="C324" i="7"/>
  <c r="C314" i="7"/>
  <c r="C276" i="7"/>
  <c r="C265" i="7"/>
  <c r="C255" i="7"/>
  <c r="C243" i="7"/>
  <c r="C231" i="7"/>
  <c r="C209" i="7"/>
  <c r="C167" i="7"/>
  <c r="C156" i="7"/>
  <c r="C142" i="7"/>
  <c r="C120" i="7"/>
  <c r="C109" i="7"/>
  <c r="C87" i="7"/>
  <c r="F74" i="7"/>
  <c r="C71" i="7" s="1"/>
  <c r="C50" i="7"/>
  <c r="C26" i="7"/>
  <c r="C14" i="7"/>
  <c r="C377" i="7" l="1"/>
  <c r="E20" i="8"/>
  <c r="F33" i="4"/>
  <c r="F108" i="15" s="1"/>
  <c r="F109" i="15"/>
  <c r="D22" i="8"/>
  <c r="E30" i="15" s="1"/>
  <c r="G30" i="15"/>
  <c r="F21" i="4"/>
  <c r="F93" i="15"/>
  <c r="E135" i="15"/>
  <c r="E136" i="15"/>
  <c r="E18" i="12"/>
  <c r="G159" i="15" s="1"/>
  <c r="E1627" i="15"/>
  <c r="E14" i="12"/>
  <c r="G155" i="15" s="1"/>
  <c r="E1561" i="15"/>
  <c r="E141" i="1"/>
  <c r="E1425" i="15" s="1"/>
  <c r="E1431" i="15"/>
  <c r="E94" i="1"/>
  <c r="E1378" i="15" s="1"/>
  <c r="E1385" i="15"/>
  <c r="E31" i="12"/>
  <c r="G172" i="15" s="1"/>
  <c r="E1810" i="15"/>
  <c r="E387" i="1"/>
  <c r="E1671" i="15" s="1"/>
  <c r="E1692" i="15"/>
  <c r="E388" i="1"/>
  <c r="E1672" i="15" s="1"/>
  <c r="E1684" i="15"/>
  <c r="E21" i="12"/>
  <c r="G162" i="15" s="1"/>
  <c r="E1642" i="15"/>
  <c r="E17" i="12"/>
  <c r="G158" i="15" s="1"/>
  <c r="E1578" i="15"/>
  <c r="E10" i="12"/>
  <c r="G151" i="15" s="1"/>
  <c r="E1501" i="15"/>
  <c r="E203" i="1"/>
  <c r="E1487" i="15" s="1"/>
  <c r="E1495" i="15"/>
  <c r="E8" i="12"/>
  <c r="G149" i="15" s="1"/>
  <c r="E1442" i="15"/>
  <c r="E138" i="1"/>
  <c r="E1422" i="15" s="1"/>
  <c r="E1428" i="15"/>
  <c r="E92" i="1"/>
  <c r="E1395" i="15"/>
  <c r="E37" i="1"/>
  <c r="E1321" i="15" s="1"/>
  <c r="E1337" i="15"/>
  <c r="E134" i="15"/>
  <c r="E432" i="1"/>
  <c r="E1716" i="15" s="1"/>
  <c r="E1726" i="15"/>
  <c r="E223" i="1"/>
  <c r="E1507" i="15" s="1"/>
  <c r="E1512" i="15"/>
  <c r="E30" i="12"/>
  <c r="G171" i="15" s="1"/>
  <c r="E1805" i="15"/>
  <c r="E436" i="1"/>
  <c r="E1720" i="15" s="1"/>
  <c r="E1739" i="15"/>
  <c r="E368" i="1"/>
  <c r="E1652" i="15" s="1"/>
  <c r="E1703" i="15"/>
  <c r="E364" i="1"/>
  <c r="E1648" i="15" s="1"/>
  <c r="E1699" i="15"/>
  <c r="E25" i="12"/>
  <c r="G166" i="15" s="1"/>
  <c r="E1693" i="15"/>
  <c r="E20" i="12"/>
  <c r="G161" i="15" s="1"/>
  <c r="E1637" i="15"/>
  <c r="E16" i="12"/>
  <c r="G157" i="15" s="1"/>
  <c r="E1573" i="15"/>
  <c r="E220" i="1"/>
  <c r="E1504" i="15" s="1"/>
  <c r="E1510" i="15"/>
  <c r="E139" i="1"/>
  <c r="E1423" i="15" s="1"/>
  <c r="E1429" i="15"/>
  <c r="E87" i="1"/>
  <c r="E1371" i="15" s="1"/>
  <c r="E1397" i="15"/>
  <c r="E91" i="1"/>
  <c r="E1390" i="15"/>
  <c r="E3" i="12"/>
  <c r="G144" i="15" s="1"/>
  <c r="E1353" i="15"/>
  <c r="E370" i="1"/>
  <c r="E1654" i="15" s="1"/>
  <c r="E1705" i="15"/>
  <c r="E4" i="12"/>
  <c r="G145" i="15" s="1"/>
  <c r="E1366" i="15"/>
  <c r="E32" i="12"/>
  <c r="G173" i="15" s="1"/>
  <c r="E1814" i="15"/>
  <c r="E29" i="12"/>
  <c r="G170" i="15" s="1"/>
  <c r="E1782" i="15"/>
  <c r="E24" i="12"/>
  <c r="G165" i="15" s="1"/>
  <c r="E1688" i="15"/>
  <c r="E384" i="1"/>
  <c r="E1668" i="15" s="1"/>
  <c r="E1682" i="15"/>
  <c r="E19" i="12"/>
  <c r="G160" i="15" s="1"/>
  <c r="E1632" i="15"/>
  <c r="E15" i="12"/>
  <c r="G156" i="15" s="1"/>
  <c r="E1566" i="15"/>
  <c r="E221" i="1"/>
  <c r="E1505" i="15" s="1"/>
  <c r="E1511" i="15"/>
  <c r="E205" i="1"/>
  <c r="E1489" i="15" s="1"/>
  <c r="E1497" i="15"/>
  <c r="E201" i="1"/>
  <c r="E1485" i="15" s="1"/>
  <c r="E1493" i="15"/>
  <c r="E7" i="12"/>
  <c r="G148" i="15" s="1"/>
  <c r="E1438" i="15"/>
  <c r="E89" i="1"/>
  <c r="E1373" i="15" s="1"/>
  <c r="E1399" i="15"/>
  <c r="E93" i="1"/>
  <c r="E1377" i="15" s="1"/>
  <c r="E1384" i="15"/>
  <c r="E33" i="1"/>
  <c r="E1350" i="15"/>
  <c r="E133" i="15"/>
  <c r="E29" i="1"/>
  <c r="E1313" i="15" s="1"/>
  <c r="C961" i="7"/>
  <c r="F10" i="10"/>
  <c r="E2" i="12"/>
  <c r="G143" i="15" s="1"/>
  <c r="E36" i="1"/>
  <c r="E1320" i="15" s="1"/>
  <c r="E35" i="1"/>
  <c r="E1319" i="15" s="1"/>
  <c r="E34" i="1"/>
  <c r="E1318" i="15" s="1"/>
  <c r="E31" i="1"/>
  <c r="E1315" i="15" s="1"/>
  <c r="E438" i="1"/>
  <c r="E1722" i="15" s="1"/>
  <c r="E90" i="1"/>
  <c r="E1374" i="15" s="1"/>
  <c r="E433" i="1"/>
  <c r="E1717" i="15" s="1"/>
  <c r="E137" i="1"/>
  <c r="E1421" i="15" s="1"/>
  <c r="E5" i="12"/>
  <c r="G146" i="15" s="1"/>
  <c r="E95" i="1"/>
  <c r="E1379" i="15" s="1"/>
  <c r="E102" i="1"/>
  <c r="E1386" i="15" s="1"/>
  <c r="E96" i="1"/>
  <c r="E1380" i="15" s="1"/>
  <c r="E385" i="1"/>
  <c r="E6" i="12"/>
  <c r="G147" i="15" s="1"/>
  <c r="E140" i="1"/>
  <c r="E1424" i="15" s="1"/>
  <c r="E11" i="12"/>
  <c r="G152" i="15" s="1"/>
  <c r="E229" i="1"/>
  <c r="E1513" i="15" s="1"/>
  <c r="E222" i="1"/>
  <c r="E1506" i="15" s="1"/>
  <c r="E477" i="1"/>
  <c r="E1761" i="15" s="1"/>
  <c r="E26" i="12"/>
  <c r="G167" i="15" s="1"/>
  <c r="E437" i="1"/>
  <c r="E1721" i="15" s="1"/>
  <c r="E386" i="1"/>
  <c r="E22" i="12"/>
  <c r="G163" i="15" s="1"/>
  <c r="E265" i="1"/>
  <c r="E1549" i="15" s="1"/>
  <c r="E202" i="1"/>
  <c r="E1486" i="15" s="1"/>
  <c r="E371" i="1"/>
  <c r="E1655" i="15" s="1"/>
  <c r="E435" i="1"/>
  <c r="E1719" i="15" s="1"/>
  <c r="E266" i="1"/>
  <c r="E1550" i="15" s="1"/>
  <c r="E23" i="12"/>
  <c r="G164" i="15" s="1"/>
  <c r="E389" i="1"/>
  <c r="E13" i="12"/>
  <c r="G154" i="15" s="1"/>
  <c r="E267" i="1"/>
  <c r="E1551" i="15" s="1"/>
  <c r="E475" i="1"/>
  <c r="E1759" i="15" s="1"/>
  <c r="E471" i="1"/>
  <c r="E1755" i="15" s="1"/>
  <c r="E434" i="1"/>
  <c r="E1718" i="15" s="1"/>
  <c r="E268" i="1"/>
  <c r="E1552" i="15" s="1"/>
  <c r="E12" i="12"/>
  <c r="G153" i="15" s="1"/>
  <c r="E231" i="1"/>
  <c r="E1515" i="15" s="1"/>
  <c r="E9" i="12"/>
  <c r="G150" i="15" s="1"/>
  <c r="E204" i="1"/>
  <c r="E1488" i="15" s="1"/>
  <c r="E474" i="1"/>
  <c r="E1758" i="15" s="1"/>
  <c r="E469" i="1"/>
  <c r="E1753" i="15" s="1"/>
  <c r="E27" i="12"/>
  <c r="G168" i="15" s="1"/>
  <c r="E448" i="1"/>
  <c r="E1732" i="15" s="1"/>
  <c r="E33" i="12"/>
  <c r="G174" i="15" s="1"/>
  <c r="E531" i="1"/>
  <c r="E1815" i="15" s="1"/>
  <c r="E473" i="1"/>
  <c r="E1757" i="15" s="1"/>
  <c r="C439" i="1"/>
  <c r="C1723" i="15" s="1"/>
  <c r="E28" i="12"/>
  <c r="G169" i="15" s="1"/>
  <c r="E476" i="1"/>
  <c r="E1760" i="15" s="1"/>
  <c r="E472" i="1"/>
  <c r="E1756" i="15" s="1"/>
  <c r="C598" i="7"/>
  <c r="C99" i="7"/>
  <c r="C189" i="7"/>
  <c r="C492" i="7"/>
  <c r="C5" i="7"/>
  <c r="C62" i="7"/>
  <c r="C133" i="7"/>
  <c r="C293" i="7"/>
  <c r="F27" i="4"/>
  <c r="F5" i="4"/>
  <c r="G22" i="4"/>
  <c r="E57" i="4"/>
  <c r="D232" i="1"/>
  <c r="D1516" i="15" s="1"/>
  <c r="C58" i="1"/>
  <c r="C150" i="1"/>
  <c r="G441" i="1"/>
  <c r="G1725" i="15" s="1"/>
  <c r="E22" i="4" l="1"/>
  <c r="E93" i="15" s="1"/>
  <c r="G93" i="15"/>
  <c r="F18" i="4"/>
  <c r="F92" i="15"/>
  <c r="F72" i="15"/>
  <c r="E6" i="8"/>
  <c r="F28" i="15"/>
  <c r="C137" i="1"/>
  <c r="C1421" i="15" s="1"/>
  <c r="C1434" i="15"/>
  <c r="F26" i="4"/>
  <c r="F102" i="15"/>
  <c r="E9" i="10"/>
  <c r="F51" i="15" s="1"/>
  <c r="E366" i="1"/>
  <c r="E1650" i="15" s="1"/>
  <c r="E362" i="1"/>
  <c r="E1646" i="15" s="1"/>
  <c r="E23" i="1"/>
  <c r="E1307" i="15" s="1"/>
  <c r="E1317" i="15"/>
  <c r="E21" i="1"/>
  <c r="E1305" i="15" s="1"/>
  <c r="E1375" i="15"/>
  <c r="E365" i="1"/>
  <c r="E1649" i="15" s="1"/>
  <c r="E1670" i="15"/>
  <c r="C56" i="1"/>
  <c r="C1342" i="15"/>
  <c r="E369" i="1"/>
  <c r="E1653" i="15" s="1"/>
  <c r="E1673" i="15"/>
  <c r="E22" i="1"/>
  <c r="E1306" i="15" s="1"/>
  <c r="E1376" i="15"/>
  <c r="E363" i="1"/>
  <c r="E1647" i="15" s="1"/>
  <c r="E1669" i="15"/>
  <c r="E367" i="1"/>
  <c r="E1651" i="15" s="1"/>
  <c r="D10" i="10"/>
  <c r="E52" i="15" s="1"/>
  <c r="G52" i="15"/>
  <c r="G439" i="1"/>
  <c r="G1723" i="15" s="1"/>
  <c r="D12" i="12"/>
  <c r="F153" i="15" s="1"/>
  <c r="D231" i="1"/>
  <c r="D1515" i="15" s="1"/>
  <c r="D222" i="1"/>
  <c r="D1506" i="15" s="1"/>
  <c r="E16" i="10"/>
  <c r="F58" i="15" s="1"/>
  <c r="G561" i="1"/>
  <c r="E725" i="1"/>
  <c r="E2009" i="15" s="1"/>
  <c r="G724" i="1"/>
  <c r="G2008" i="15" s="1"/>
  <c r="F724" i="1"/>
  <c r="F2008" i="15" s="1"/>
  <c r="D724" i="1"/>
  <c r="D2008" i="15" s="1"/>
  <c r="C724" i="1"/>
  <c r="C2008" i="15" s="1"/>
  <c r="G261" i="1"/>
  <c r="F261" i="1"/>
  <c r="D261" i="1"/>
  <c r="C261" i="1"/>
  <c r="E8" i="8" l="1"/>
  <c r="F101" i="15"/>
  <c r="F89" i="15"/>
  <c r="E7" i="8"/>
  <c r="E5" i="8" s="1"/>
  <c r="F4" i="4"/>
  <c r="F14" i="15"/>
  <c r="F65" i="15"/>
  <c r="C723" i="1"/>
  <c r="C2007" i="15" s="1"/>
  <c r="G260" i="1"/>
  <c r="G1544" i="15" s="1"/>
  <c r="G1545" i="15"/>
  <c r="G723" i="1"/>
  <c r="G2007" i="15" s="1"/>
  <c r="F260" i="1"/>
  <c r="F1544" i="15" s="1"/>
  <c r="F1545" i="15"/>
  <c r="C54" i="1"/>
  <c r="C1338" i="15" s="1"/>
  <c r="C1340" i="15"/>
  <c r="C260" i="1"/>
  <c r="C1544" i="15" s="1"/>
  <c r="C1545" i="15"/>
  <c r="F723" i="1"/>
  <c r="F2007" i="15" s="1"/>
  <c r="D260" i="1"/>
  <c r="D1544" i="15" s="1"/>
  <c r="D1545" i="15"/>
  <c r="D723" i="1"/>
  <c r="D2007" i="15" s="1"/>
  <c r="G559" i="1"/>
  <c r="G1843" i="15" s="1"/>
  <c r="G1845" i="15"/>
  <c r="E723" i="1"/>
  <c r="E2007" i="15" s="1"/>
  <c r="E261" i="1"/>
  <c r="F3" i="4"/>
  <c r="C234" i="1"/>
  <c r="C1518" i="15" s="1"/>
  <c r="E724" i="1"/>
  <c r="E2008" i="15" s="1"/>
  <c r="F64" i="15" l="1"/>
  <c r="F13" i="15"/>
  <c r="F15" i="15"/>
  <c r="F66" i="15"/>
  <c r="F67" i="15"/>
  <c r="F16" i="15"/>
  <c r="E260" i="1"/>
  <c r="E1544" i="15" s="1"/>
  <c r="E1545" i="15"/>
  <c r="C233" i="1"/>
  <c r="C147" i="1"/>
  <c r="C146" i="1"/>
  <c r="D146" i="1"/>
  <c r="C140" i="1" l="1"/>
  <c r="C1430" i="15"/>
  <c r="D140" i="1"/>
  <c r="D1424" i="15" s="1"/>
  <c r="D1430" i="15"/>
  <c r="C141" i="1"/>
  <c r="C1431" i="15"/>
  <c r="C1424" i="15"/>
  <c r="C135" i="15"/>
  <c r="D73" i="9"/>
  <c r="E262" i="15" s="1"/>
  <c r="C1517" i="15"/>
  <c r="C1425" i="15"/>
  <c r="C136" i="15"/>
  <c r="D6" i="12"/>
  <c r="C6" i="12"/>
  <c r="C760" i="1"/>
  <c r="D135" i="15" l="1"/>
  <c r="C738" i="1"/>
  <c r="C2022" i="15" s="1"/>
  <c r="D44" i="12"/>
  <c r="F185" i="15" s="1"/>
  <c r="F147" i="15"/>
  <c r="C44" i="12"/>
  <c r="E185" i="15" s="1"/>
  <c r="E147" i="15"/>
  <c r="D58" i="1"/>
  <c r="D56" i="1" l="1"/>
  <c r="D1342" i="15"/>
  <c r="C149" i="1"/>
  <c r="D74" i="1"/>
  <c r="C74" i="1"/>
  <c r="G74" i="1"/>
  <c r="F74" i="1"/>
  <c r="G58" i="1"/>
  <c r="F58" i="1"/>
  <c r="C42" i="1"/>
  <c r="D42" i="1"/>
  <c r="D1326" i="15" s="1"/>
  <c r="G42" i="1"/>
  <c r="G1326" i="15" s="1"/>
  <c r="F42" i="1"/>
  <c r="F1326" i="15" s="1"/>
  <c r="F56" i="1" l="1"/>
  <c r="F1342" i="15"/>
  <c r="C40" i="1"/>
  <c r="C1326" i="15"/>
  <c r="G72" i="1"/>
  <c r="G1358" i="15"/>
  <c r="D54" i="1"/>
  <c r="D1338" i="15" s="1"/>
  <c r="D1340" i="15"/>
  <c r="F72" i="1"/>
  <c r="F1358" i="15"/>
  <c r="C148" i="1"/>
  <c r="C1432" i="15" s="1"/>
  <c r="C1433" i="15"/>
  <c r="C72" i="1"/>
  <c r="C1358" i="15"/>
  <c r="G56" i="1"/>
  <c r="G1342" i="15"/>
  <c r="D72" i="1"/>
  <c r="D1358" i="15"/>
  <c r="F40" i="1"/>
  <c r="F1324" i="15" s="1"/>
  <c r="F32" i="1"/>
  <c r="F1316" i="15" s="1"/>
  <c r="G40" i="1"/>
  <c r="G1324" i="15" s="1"/>
  <c r="G32" i="1"/>
  <c r="G1316" i="15" s="1"/>
  <c r="D40" i="1"/>
  <c r="D1324" i="15" s="1"/>
  <c r="D32" i="1"/>
  <c r="D1316" i="15" s="1"/>
  <c r="E74" i="1"/>
  <c r="E42" i="1"/>
  <c r="E1326" i="15" s="1"/>
  <c r="E58" i="1"/>
  <c r="D391" i="1"/>
  <c r="D1675" i="15" s="1"/>
  <c r="C391" i="1"/>
  <c r="D243" i="1"/>
  <c r="C243" i="1"/>
  <c r="D239" i="1"/>
  <c r="D1523" i="15" s="1"/>
  <c r="C239" i="1"/>
  <c r="D225" i="1"/>
  <c r="D1509" i="15" s="1"/>
  <c r="C225" i="1"/>
  <c r="C1509" i="15" s="1"/>
  <c r="D208" i="1"/>
  <c r="D1492" i="15" s="1"/>
  <c r="C208" i="1"/>
  <c r="D187" i="1"/>
  <c r="C187" i="1"/>
  <c r="D174" i="1"/>
  <c r="C174" i="1"/>
  <c r="D156" i="1"/>
  <c r="C156" i="1"/>
  <c r="D152" i="1"/>
  <c r="C152" i="1"/>
  <c r="D149" i="1"/>
  <c r="D143" i="1"/>
  <c r="C143" i="1"/>
  <c r="D119" i="1"/>
  <c r="C119" i="1"/>
  <c r="D114" i="1"/>
  <c r="C114" i="1"/>
  <c r="D109" i="1"/>
  <c r="D1393" i="15" s="1"/>
  <c r="C109" i="1"/>
  <c r="C1393" i="15" s="1"/>
  <c r="D105" i="1"/>
  <c r="C105" i="1"/>
  <c r="D98" i="1"/>
  <c r="D1382" i="15" s="1"/>
  <c r="C98" i="1"/>
  <c r="C1382" i="15" s="1"/>
  <c r="D84" i="1"/>
  <c r="C84" i="1"/>
  <c r="D753" i="1"/>
  <c r="D2037" i="15" s="1"/>
  <c r="C753" i="1"/>
  <c r="C2037" i="15" s="1"/>
  <c r="D747" i="1"/>
  <c r="D2031" i="15" s="1"/>
  <c r="C747" i="1"/>
  <c r="C2031" i="15" s="1"/>
  <c r="D744" i="1"/>
  <c r="D2028" i="15" s="1"/>
  <c r="C744" i="1"/>
  <c r="C2028" i="15" s="1"/>
  <c r="D740" i="1"/>
  <c r="D2024" i="15" s="1"/>
  <c r="C740" i="1"/>
  <c r="C2024" i="15" s="1"/>
  <c r="D720" i="1"/>
  <c r="D2004" i="15" s="1"/>
  <c r="C720" i="1"/>
  <c r="C2004" i="15" s="1"/>
  <c r="D717" i="1"/>
  <c r="D2001" i="15" s="1"/>
  <c r="C717" i="1"/>
  <c r="C2001" i="15" s="1"/>
  <c r="D714" i="1"/>
  <c r="D1998" i="15" s="1"/>
  <c r="C714" i="1"/>
  <c r="C1998" i="15" s="1"/>
  <c r="D711" i="1"/>
  <c r="C711" i="1"/>
  <c r="D708" i="1"/>
  <c r="C708" i="1"/>
  <c r="D705" i="1"/>
  <c r="C705" i="1"/>
  <c r="D702" i="1"/>
  <c r="C702" i="1"/>
  <c r="D699" i="1"/>
  <c r="C699" i="1"/>
  <c r="D693" i="1"/>
  <c r="C693" i="1"/>
  <c r="D690" i="1"/>
  <c r="C690" i="1"/>
  <c r="D686" i="1"/>
  <c r="C686" i="1"/>
  <c r="D680" i="1"/>
  <c r="C680" i="1"/>
  <c r="D676" i="1"/>
  <c r="C676" i="1"/>
  <c r="D671" i="1"/>
  <c r="C671" i="1"/>
  <c r="D668" i="1"/>
  <c r="C668" i="1"/>
  <c r="D665" i="1"/>
  <c r="C665" i="1"/>
  <c r="D658" i="1"/>
  <c r="C658" i="1"/>
  <c r="D654" i="1"/>
  <c r="C654" i="1"/>
  <c r="D651" i="1"/>
  <c r="C651" i="1"/>
  <c r="D648" i="1"/>
  <c r="D1932" i="15" s="1"/>
  <c r="C648" i="1"/>
  <c r="C1932" i="15" s="1"/>
  <c r="D635" i="1"/>
  <c r="C635" i="1"/>
  <c r="D632" i="1"/>
  <c r="C632" i="1"/>
  <c r="D628" i="1"/>
  <c r="C628" i="1"/>
  <c r="D624" i="1"/>
  <c r="C624" i="1"/>
  <c r="D620" i="1"/>
  <c r="C620" i="1"/>
  <c r="D614" i="1"/>
  <c r="D1898" i="15" s="1"/>
  <c r="C614" i="1"/>
  <c r="D587" i="1"/>
  <c r="D1871" i="15" s="1"/>
  <c r="C587" i="1"/>
  <c r="C1871" i="15" s="1"/>
  <c r="D583" i="1"/>
  <c r="C583" i="1"/>
  <c r="D580" i="1"/>
  <c r="C580" i="1"/>
  <c r="D574" i="1"/>
  <c r="C574" i="1"/>
  <c r="D570" i="1"/>
  <c r="C570" i="1"/>
  <c r="D567" i="1"/>
  <c r="C567" i="1"/>
  <c r="D561" i="1"/>
  <c r="C561" i="1"/>
  <c r="D554" i="1"/>
  <c r="C554" i="1"/>
  <c r="D546" i="1"/>
  <c r="D1830" i="15" s="1"/>
  <c r="C546" i="1"/>
  <c r="D528" i="1"/>
  <c r="C528" i="1"/>
  <c r="D524" i="1"/>
  <c r="C524" i="1"/>
  <c r="D516" i="1"/>
  <c r="C516" i="1"/>
  <c r="D513" i="1"/>
  <c r="C513" i="1"/>
  <c r="D510" i="1"/>
  <c r="C510" i="1"/>
  <c r="D507" i="1"/>
  <c r="C507" i="1"/>
  <c r="D504" i="1"/>
  <c r="C504" i="1"/>
  <c r="D501" i="1"/>
  <c r="C501" i="1"/>
  <c r="D493" i="1"/>
  <c r="C493" i="1"/>
  <c r="D489" i="1"/>
  <c r="C489" i="1"/>
  <c r="D480" i="1"/>
  <c r="D1764" i="15" s="1"/>
  <c r="C480" i="1"/>
  <c r="C1764" i="15" s="1"/>
  <c r="D451" i="1"/>
  <c r="C451" i="1"/>
  <c r="C1735" i="15" s="1"/>
  <c r="D441" i="1"/>
  <c r="D1725" i="15" s="1"/>
  <c r="F441" i="1"/>
  <c r="F1725" i="15" s="1"/>
  <c r="D425" i="1"/>
  <c r="C425" i="1"/>
  <c r="D412" i="1"/>
  <c r="C412" i="1"/>
  <c r="D406" i="1"/>
  <c r="C406" i="1"/>
  <c r="D402" i="1"/>
  <c r="C402" i="1"/>
  <c r="D397" i="1"/>
  <c r="C397" i="1"/>
  <c r="D374" i="1"/>
  <c r="D1658" i="15" s="1"/>
  <c r="C374" i="1"/>
  <c r="D356" i="1"/>
  <c r="C356" i="1"/>
  <c r="D351" i="1"/>
  <c r="C351" i="1"/>
  <c r="D346" i="1"/>
  <c r="C346" i="1"/>
  <c r="D341" i="1"/>
  <c r="C341" i="1"/>
  <c r="D329" i="1"/>
  <c r="C329" i="1"/>
  <c r="D316" i="1"/>
  <c r="C316" i="1"/>
  <c r="C1600" i="15" s="1"/>
  <c r="F329" i="1"/>
  <c r="F1613" i="15" s="1"/>
  <c r="D299" i="1"/>
  <c r="C299" i="1"/>
  <c r="D296" i="1"/>
  <c r="C296" i="1"/>
  <c r="D292" i="1"/>
  <c r="C292" i="1"/>
  <c r="D287" i="1"/>
  <c r="C287" i="1"/>
  <c r="D284" i="1"/>
  <c r="C284" i="1"/>
  <c r="D280" i="1"/>
  <c r="C280" i="1"/>
  <c r="D275" i="1"/>
  <c r="C275" i="1"/>
  <c r="D270" i="1"/>
  <c r="D1554" i="15" s="1"/>
  <c r="C270" i="1"/>
  <c r="D258" i="1"/>
  <c r="C258" i="1"/>
  <c r="D255" i="1"/>
  <c r="C255" i="1"/>
  <c r="D252" i="1"/>
  <c r="C252" i="1"/>
  <c r="D249" i="1"/>
  <c r="C249" i="1"/>
  <c r="D246" i="1"/>
  <c r="C246" i="1"/>
  <c r="D215" i="1"/>
  <c r="C215" i="1"/>
  <c r="C733" i="1"/>
  <c r="C2017" i="15" s="1"/>
  <c r="C362" i="1"/>
  <c r="C1646" i="15" s="1"/>
  <c r="C363" i="1"/>
  <c r="C1647" i="15" s="1"/>
  <c r="C367" i="1"/>
  <c r="C1651" i="15" s="1"/>
  <c r="C304" i="1"/>
  <c r="C1588" i="15" s="1"/>
  <c r="D304" i="1"/>
  <c r="D1588" i="15" s="1"/>
  <c r="C305" i="1"/>
  <c r="C1589" i="15" s="1"/>
  <c r="D305" i="1"/>
  <c r="D1589" i="15" s="1"/>
  <c r="C306" i="1"/>
  <c r="C1590" i="15" s="1"/>
  <c r="D306" i="1"/>
  <c r="D1590" i="15" s="1"/>
  <c r="C307" i="1"/>
  <c r="C1591" i="15" s="1"/>
  <c r="D307" i="1"/>
  <c r="D1591" i="15" s="1"/>
  <c r="C308" i="1"/>
  <c r="C1592" i="15" s="1"/>
  <c r="D308" i="1"/>
  <c r="D1592" i="15" s="1"/>
  <c r="C309" i="1"/>
  <c r="C1593" i="15" s="1"/>
  <c r="D309" i="1"/>
  <c r="D1593" i="15" s="1"/>
  <c r="C310" i="1"/>
  <c r="C1594" i="15" s="1"/>
  <c r="D310" i="1"/>
  <c r="D1594" i="15" s="1"/>
  <c r="C311" i="1"/>
  <c r="C1595" i="15" s="1"/>
  <c r="D311" i="1"/>
  <c r="D1595" i="15" s="1"/>
  <c r="C312" i="1"/>
  <c r="C1596" i="15" s="1"/>
  <c r="D312" i="1"/>
  <c r="D1596" i="15" s="1"/>
  <c r="C313" i="1"/>
  <c r="C1597" i="15" s="1"/>
  <c r="D313" i="1"/>
  <c r="D1597" i="15" s="1"/>
  <c r="F304" i="1"/>
  <c r="F1588" i="15" s="1"/>
  <c r="G304" i="1"/>
  <c r="G1588" i="15" s="1"/>
  <c r="F305" i="1"/>
  <c r="F1589" i="15" s="1"/>
  <c r="G305" i="1"/>
  <c r="G1589" i="15" s="1"/>
  <c r="F306" i="1"/>
  <c r="F1590" i="15" s="1"/>
  <c r="G306" i="1"/>
  <c r="G1590" i="15" s="1"/>
  <c r="F307" i="1"/>
  <c r="F1591" i="15" s="1"/>
  <c r="G307" i="1"/>
  <c r="G1591" i="15" s="1"/>
  <c r="F308" i="1"/>
  <c r="F1592" i="15" s="1"/>
  <c r="G308" i="1"/>
  <c r="G1592" i="15" s="1"/>
  <c r="F309" i="1"/>
  <c r="F1593" i="15" s="1"/>
  <c r="G309" i="1"/>
  <c r="G1593" i="15" s="1"/>
  <c r="F310" i="1"/>
  <c r="F1594" i="15" s="1"/>
  <c r="G310" i="1"/>
  <c r="G1594" i="15" s="1"/>
  <c r="F311" i="1"/>
  <c r="F1595" i="15" s="1"/>
  <c r="G311" i="1"/>
  <c r="G1595" i="15" s="1"/>
  <c r="F312" i="1"/>
  <c r="F1596" i="15" s="1"/>
  <c r="G312" i="1"/>
  <c r="G1596" i="15" s="1"/>
  <c r="F313" i="1"/>
  <c r="F1597" i="15" s="1"/>
  <c r="G313" i="1"/>
  <c r="G1597" i="15" s="1"/>
  <c r="C202" i="1"/>
  <c r="C1486" i="15" s="1"/>
  <c r="C204" i="1"/>
  <c r="C1488" i="15" s="1"/>
  <c r="C162" i="1"/>
  <c r="C1446" i="15" s="1"/>
  <c r="C163" i="1"/>
  <c r="C1447" i="15" s="1"/>
  <c r="C164" i="1"/>
  <c r="C165" i="1"/>
  <c r="C1449" i="15" s="1"/>
  <c r="C166" i="1"/>
  <c r="C1450" i="15" s="1"/>
  <c r="C167" i="1"/>
  <c r="C1451" i="15" s="1"/>
  <c r="C168" i="1"/>
  <c r="C169" i="1"/>
  <c r="C1453" i="15" s="1"/>
  <c r="C170" i="1"/>
  <c r="C1454" i="15" s="1"/>
  <c r="C171" i="1"/>
  <c r="C1455" i="15" s="1"/>
  <c r="D162" i="1"/>
  <c r="D1446" i="15" s="1"/>
  <c r="D163" i="1"/>
  <c r="D1447" i="15" s="1"/>
  <c r="D164" i="1"/>
  <c r="D1448" i="15" s="1"/>
  <c r="D165" i="1"/>
  <c r="D166" i="1"/>
  <c r="D1450" i="15" s="1"/>
  <c r="D167" i="1"/>
  <c r="D1451" i="15" s="1"/>
  <c r="D168" i="1"/>
  <c r="D1452" i="15" s="1"/>
  <c r="D169" i="1"/>
  <c r="D170" i="1"/>
  <c r="D1454" i="15" s="1"/>
  <c r="D171" i="1"/>
  <c r="D1455" i="15" s="1"/>
  <c r="G162" i="1"/>
  <c r="G1446" i="15" s="1"/>
  <c r="G163" i="1"/>
  <c r="G164" i="1"/>
  <c r="G1448" i="15" s="1"/>
  <c r="G165" i="1"/>
  <c r="G1449" i="15" s="1"/>
  <c r="G166" i="1"/>
  <c r="G1450" i="15" s="1"/>
  <c r="G167" i="1"/>
  <c r="G168" i="1"/>
  <c r="G1452" i="15" s="1"/>
  <c r="G169" i="1"/>
  <c r="G1453" i="15" s="1"/>
  <c r="G170" i="1"/>
  <c r="G1454" i="15" s="1"/>
  <c r="G171" i="1"/>
  <c r="F162" i="1"/>
  <c r="F163" i="1"/>
  <c r="F1447" i="15" s="1"/>
  <c r="F164" i="1"/>
  <c r="F1448" i="15" s="1"/>
  <c r="F165" i="1"/>
  <c r="F1449" i="15" s="1"/>
  <c r="F166" i="1"/>
  <c r="F167" i="1"/>
  <c r="F1451" i="15" s="1"/>
  <c r="F168" i="1"/>
  <c r="F1452" i="15" s="1"/>
  <c r="F169" i="1"/>
  <c r="F1453" i="15" s="1"/>
  <c r="F170" i="1"/>
  <c r="F171" i="1"/>
  <c r="F1455" i="15" s="1"/>
  <c r="C32" i="1"/>
  <c r="C1316" i="15" s="1"/>
  <c r="G27" i="1"/>
  <c r="G1311" i="15" s="1"/>
  <c r="G125" i="1" l="1"/>
  <c r="G1409" i="15" s="1"/>
  <c r="G1447" i="15"/>
  <c r="C248" i="1"/>
  <c r="C1532" i="15" s="1"/>
  <c r="C1533" i="15"/>
  <c r="C279" i="1"/>
  <c r="C1563" i="15" s="1"/>
  <c r="C1564" i="15"/>
  <c r="D355" i="1"/>
  <c r="D1639" i="15" s="1"/>
  <c r="D1640" i="15"/>
  <c r="D395" i="1"/>
  <c r="D1679" i="15" s="1"/>
  <c r="D1681" i="15"/>
  <c r="D450" i="1"/>
  <c r="D1734" i="15" s="1"/>
  <c r="D1735" i="15"/>
  <c r="D500" i="1"/>
  <c r="D1784" i="15" s="1"/>
  <c r="D1785" i="15"/>
  <c r="D512" i="1"/>
  <c r="D1796" i="15" s="1"/>
  <c r="D1797" i="15"/>
  <c r="D559" i="1"/>
  <c r="D1843" i="15" s="1"/>
  <c r="D1845" i="15"/>
  <c r="D569" i="1"/>
  <c r="D1853" i="15" s="1"/>
  <c r="D1854" i="15"/>
  <c r="D579" i="1"/>
  <c r="D1863" i="15" s="1"/>
  <c r="D1864" i="15"/>
  <c r="D619" i="1"/>
  <c r="D1903" i="15" s="1"/>
  <c r="D1904" i="15"/>
  <c r="D634" i="1"/>
  <c r="D1918" i="15" s="1"/>
  <c r="D1919" i="15"/>
  <c r="D650" i="1"/>
  <c r="D1934" i="15" s="1"/>
  <c r="D1935" i="15"/>
  <c r="D657" i="1"/>
  <c r="D1941" i="15" s="1"/>
  <c r="D1942" i="15"/>
  <c r="D667" i="1"/>
  <c r="D1951" i="15" s="1"/>
  <c r="D1952" i="15"/>
  <c r="D675" i="1"/>
  <c r="D1959" i="15" s="1"/>
  <c r="D1960" i="15"/>
  <c r="D685" i="1"/>
  <c r="D1969" i="15" s="1"/>
  <c r="D1970" i="15"/>
  <c r="D692" i="1"/>
  <c r="D1976" i="15" s="1"/>
  <c r="D1977" i="15"/>
  <c r="D701" i="1"/>
  <c r="D1985" i="15" s="1"/>
  <c r="D1986" i="15"/>
  <c r="D707" i="1"/>
  <c r="D1991" i="15" s="1"/>
  <c r="D1992" i="15"/>
  <c r="D713" i="1"/>
  <c r="D1997" i="15" s="1"/>
  <c r="D719" i="1"/>
  <c r="D2003" i="15" s="1"/>
  <c r="D743" i="1"/>
  <c r="D2027" i="15" s="1"/>
  <c r="D751" i="1"/>
  <c r="D2035" i="15" s="1"/>
  <c r="D118" i="1"/>
  <c r="D1402" i="15" s="1"/>
  <c r="D1403" i="15"/>
  <c r="C151" i="1"/>
  <c r="C1435" i="15" s="1"/>
  <c r="C1436" i="15"/>
  <c r="C172" i="1"/>
  <c r="C1456" i="15" s="1"/>
  <c r="C1458" i="15"/>
  <c r="C206" i="1"/>
  <c r="C1490" i="15" s="1"/>
  <c r="C1492" i="15"/>
  <c r="C238" i="1"/>
  <c r="C1522" i="15" s="1"/>
  <c r="C1523" i="15"/>
  <c r="C390" i="1"/>
  <c r="C1674" i="15" s="1"/>
  <c r="C1675" i="15"/>
  <c r="E72" i="1"/>
  <c r="E1358" i="15"/>
  <c r="D70" i="1"/>
  <c r="D1354" i="15" s="1"/>
  <c r="D1356" i="15"/>
  <c r="C70" i="1"/>
  <c r="C1354" i="15" s="1"/>
  <c r="C1356" i="15"/>
  <c r="F70" i="1"/>
  <c r="F1354" i="15" s="1"/>
  <c r="F1356" i="15"/>
  <c r="G70" i="1"/>
  <c r="G1354" i="15" s="1"/>
  <c r="G1356" i="15"/>
  <c r="F54" i="1"/>
  <c r="F1338" i="15" s="1"/>
  <c r="F1340" i="15"/>
  <c r="F132" i="1"/>
  <c r="F1454" i="15"/>
  <c r="F128" i="1"/>
  <c r="F1450" i="15"/>
  <c r="F124" i="1"/>
  <c r="F1408" i="15" s="1"/>
  <c r="F1446" i="15"/>
  <c r="C130" i="1"/>
  <c r="C1414" i="15" s="1"/>
  <c r="C1452" i="15"/>
  <c r="C126" i="1"/>
  <c r="C1448" i="15"/>
  <c r="D245" i="1"/>
  <c r="D1529" i="15" s="1"/>
  <c r="D1530" i="15"/>
  <c r="D251" i="1"/>
  <c r="D1535" i="15" s="1"/>
  <c r="D1536" i="15"/>
  <c r="D257" i="1"/>
  <c r="D1541" i="15" s="1"/>
  <c r="D1542" i="15"/>
  <c r="D274" i="1"/>
  <c r="D1558" i="15" s="1"/>
  <c r="D1559" i="15"/>
  <c r="D283" i="1"/>
  <c r="D1567" i="15" s="1"/>
  <c r="D1568" i="15"/>
  <c r="D291" i="1"/>
  <c r="D1575" i="15" s="1"/>
  <c r="D1576" i="15"/>
  <c r="D298" i="1"/>
  <c r="D1582" i="15" s="1"/>
  <c r="D1583" i="15"/>
  <c r="C327" i="1"/>
  <c r="C1611" i="15" s="1"/>
  <c r="C1613" i="15"/>
  <c r="C345" i="1"/>
  <c r="C1629" i="15" s="1"/>
  <c r="C1630" i="15"/>
  <c r="C355" i="1"/>
  <c r="C1639" i="15" s="1"/>
  <c r="C1640" i="15"/>
  <c r="C395" i="1"/>
  <c r="C1679" i="15" s="1"/>
  <c r="C1681" i="15"/>
  <c r="C405" i="1"/>
  <c r="C1689" i="15" s="1"/>
  <c r="C1690" i="15"/>
  <c r="C423" i="1"/>
  <c r="C1707" i="15" s="1"/>
  <c r="C1709" i="15"/>
  <c r="C488" i="1"/>
  <c r="C1772" i="15" s="1"/>
  <c r="C1773" i="15"/>
  <c r="C500" i="1"/>
  <c r="C1784" i="15" s="1"/>
  <c r="C1785" i="15"/>
  <c r="C506" i="1"/>
  <c r="C1790" i="15" s="1"/>
  <c r="C1791" i="15"/>
  <c r="C512" i="1"/>
  <c r="C1796" i="15" s="1"/>
  <c r="C1797" i="15"/>
  <c r="C523" i="1"/>
  <c r="C1807" i="15" s="1"/>
  <c r="C1808" i="15"/>
  <c r="C544" i="1"/>
  <c r="C1828" i="15" s="1"/>
  <c r="C1830" i="15"/>
  <c r="C559" i="1"/>
  <c r="C1843" i="15" s="1"/>
  <c r="C1845" i="15"/>
  <c r="C569" i="1"/>
  <c r="C1853" i="15" s="1"/>
  <c r="C1854" i="15"/>
  <c r="C579" i="1"/>
  <c r="C1863" i="15" s="1"/>
  <c r="C1864" i="15"/>
  <c r="C619" i="1"/>
  <c r="C1903" i="15" s="1"/>
  <c r="C1904" i="15"/>
  <c r="C627" i="1"/>
  <c r="C1911" i="15" s="1"/>
  <c r="C1912" i="15"/>
  <c r="C634" i="1"/>
  <c r="C1918" i="15" s="1"/>
  <c r="C1919" i="15"/>
  <c r="C650" i="1"/>
  <c r="C1934" i="15" s="1"/>
  <c r="C1935" i="15"/>
  <c r="C657" i="1"/>
  <c r="C1941" i="15" s="1"/>
  <c r="C1942" i="15"/>
  <c r="C667" i="1"/>
  <c r="C1951" i="15" s="1"/>
  <c r="C1952" i="15"/>
  <c r="C675" i="1"/>
  <c r="C1959" i="15" s="1"/>
  <c r="C1960" i="15"/>
  <c r="C685" i="1"/>
  <c r="C1969" i="15" s="1"/>
  <c r="C1970" i="15"/>
  <c r="C692" i="1"/>
  <c r="C1976" i="15" s="1"/>
  <c r="C1977" i="15"/>
  <c r="C701" i="1"/>
  <c r="C1985" i="15" s="1"/>
  <c r="C1986" i="15"/>
  <c r="C707" i="1"/>
  <c r="C1991" i="15" s="1"/>
  <c r="C1992" i="15"/>
  <c r="C713" i="1"/>
  <c r="C1997" i="15" s="1"/>
  <c r="C719" i="1"/>
  <c r="C2003" i="15" s="1"/>
  <c r="C743" i="1"/>
  <c r="C2027" i="15" s="1"/>
  <c r="C751" i="1"/>
  <c r="C2035" i="15" s="1"/>
  <c r="C118" i="1"/>
  <c r="C1402" i="15" s="1"/>
  <c r="C1403" i="15"/>
  <c r="D148" i="1"/>
  <c r="D1432" i="15" s="1"/>
  <c r="D1433" i="15"/>
  <c r="D155" i="1"/>
  <c r="D1439" i="15" s="1"/>
  <c r="D1440" i="15"/>
  <c r="D185" i="1"/>
  <c r="D1469" i="15" s="1"/>
  <c r="D1471" i="15"/>
  <c r="D242" i="1"/>
  <c r="D1526" i="15" s="1"/>
  <c r="D1527" i="15"/>
  <c r="G133" i="1"/>
  <c r="G1417" i="15" s="1"/>
  <c r="G1455" i="15"/>
  <c r="D127" i="1"/>
  <c r="D1411" i="15" s="1"/>
  <c r="D1449" i="15"/>
  <c r="C214" i="1"/>
  <c r="C1498" i="15" s="1"/>
  <c r="C1499" i="15"/>
  <c r="C269" i="1"/>
  <c r="C1553" i="15" s="1"/>
  <c r="C1554" i="15"/>
  <c r="C295" i="1"/>
  <c r="C1579" i="15" s="1"/>
  <c r="C1580" i="15"/>
  <c r="D345" i="1"/>
  <c r="D1629" i="15" s="1"/>
  <c r="D1630" i="15"/>
  <c r="D405" i="1"/>
  <c r="D1689" i="15" s="1"/>
  <c r="D1690" i="15"/>
  <c r="D488" i="1"/>
  <c r="D1772" i="15" s="1"/>
  <c r="D1773" i="15"/>
  <c r="D523" i="1"/>
  <c r="D1807" i="15" s="1"/>
  <c r="D1808" i="15"/>
  <c r="D627" i="1"/>
  <c r="D1911" i="15" s="1"/>
  <c r="D1912" i="15"/>
  <c r="C245" i="1"/>
  <c r="C1529" i="15" s="1"/>
  <c r="C1530" i="15"/>
  <c r="C251" i="1"/>
  <c r="C1535" i="15" s="1"/>
  <c r="C1536" i="15"/>
  <c r="C257" i="1"/>
  <c r="C1541" i="15" s="1"/>
  <c r="C1542" i="15"/>
  <c r="C274" i="1"/>
  <c r="C1558" i="15" s="1"/>
  <c r="C1559" i="15"/>
  <c r="C283" i="1"/>
  <c r="C1567" i="15" s="1"/>
  <c r="C1568" i="15"/>
  <c r="C291" i="1"/>
  <c r="C1575" i="15" s="1"/>
  <c r="C1576" i="15"/>
  <c r="C298" i="1"/>
  <c r="C1582" i="15" s="1"/>
  <c r="C1583" i="15"/>
  <c r="D314" i="1"/>
  <c r="D1598" i="15" s="1"/>
  <c r="D1600" i="15"/>
  <c r="D340" i="1"/>
  <c r="D1624" i="15" s="1"/>
  <c r="D1625" i="15"/>
  <c r="D350" i="1"/>
  <c r="D1634" i="15" s="1"/>
  <c r="D1635" i="15"/>
  <c r="D401" i="1"/>
  <c r="D1685" i="15" s="1"/>
  <c r="D1686" i="15"/>
  <c r="D410" i="1"/>
  <c r="D1694" i="15" s="1"/>
  <c r="D1696" i="15"/>
  <c r="D491" i="1"/>
  <c r="D1775" i="15" s="1"/>
  <c r="D1777" i="15"/>
  <c r="D503" i="1"/>
  <c r="D1787" i="15" s="1"/>
  <c r="D1788" i="15"/>
  <c r="D509" i="1"/>
  <c r="D1793" i="15" s="1"/>
  <c r="D1794" i="15"/>
  <c r="D515" i="1"/>
  <c r="D1799" i="15" s="1"/>
  <c r="D1800" i="15"/>
  <c r="D527" i="1"/>
  <c r="D1811" i="15" s="1"/>
  <c r="D1812" i="15"/>
  <c r="D552" i="1"/>
  <c r="D1836" i="15" s="1"/>
  <c r="D1838" i="15"/>
  <c r="D566" i="1"/>
  <c r="D1850" i="15" s="1"/>
  <c r="D1851" i="15"/>
  <c r="D573" i="1"/>
  <c r="D1857" i="15" s="1"/>
  <c r="D1858" i="15"/>
  <c r="D582" i="1"/>
  <c r="D1866" i="15" s="1"/>
  <c r="D1867" i="15"/>
  <c r="D623" i="1"/>
  <c r="D1907" i="15" s="1"/>
  <c r="D1908" i="15"/>
  <c r="D631" i="1"/>
  <c r="D1915" i="15" s="1"/>
  <c r="D1916" i="15"/>
  <c r="D653" i="1"/>
  <c r="D1937" i="15" s="1"/>
  <c r="D1938" i="15"/>
  <c r="D664" i="1"/>
  <c r="D1948" i="15" s="1"/>
  <c r="D1949" i="15"/>
  <c r="D670" i="1"/>
  <c r="D1954" i="15" s="1"/>
  <c r="D1955" i="15"/>
  <c r="D678" i="1"/>
  <c r="D1962" i="15" s="1"/>
  <c r="D1964" i="15"/>
  <c r="D689" i="1"/>
  <c r="D1973" i="15" s="1"/>
  <c r="D1974" i="15"/>
  <c r="D698" i="1"/>
  <c r="D1982" i="15" s="1"/>
  <c r="D1983" i="15"/>
  <c r="D704" i="1"/>
  <c r="D1988" i="15" s="1"/>
  <c r="D1989" i="15"/>
  <c r="D710" i="1"/>
  <c r="D1994" i="15" s="1"/>
  <c r="D1995" i="15"/>
  <c r="D716" i="1"/>
  <c r="D2000" i="15" s="1"/>
  <c r="D746" i="1"/>
  <c r="D2030" i="15" s="1"/>
  <c r="D83" i="1"/>
  <c r="D1367" i="15" s="1"/>
  <c r="D1368" i="15"/>
  <c r="D104" i="1"/>
  <c r="D1388" i="15" s="1"/>
  <c r="D1389" i="15"/>
  <c r="D112" i="1"/>
  <c r="D1396" i="15" s="1"/>
  <c r="D1398" i="15"/>
  <c r="D1427" i="15"/>
  <c r="D138" i="15"/>
  <c r="C155" i="1"/>
  <c r="C1439" i="15" s="1"/>
  <c r="C1440" i="15"/>
  <c r="C185" i="1"/>
  <c r="C1469" i="15" s="1"/>
  <c r="C1471" i="15"/>
  <c r="C242" i="1"/>
  <c r="C1526" i="15" s="1"/>
  <c r="C1527" i="15"/>
  <c r="E56" i="1"/>
  <c r="E1342" i="15"/>
  <c r="G54" i="1"/>
  <c r="G1338" i="15" s="1"/>
  <c r="G1340" i="15"/>
  <c r="C38" i="1"/>
  <c r="C1322" i="15" s="1"/>
  <c r="C1324" i="15"/>
  <c r="G129" i="1"/>
  <c r="G1413" i="15" s="1"/>
  <c r="G1451" i="15"/>
  <c r="D131" i="1"/>
  <c r="D1415" i="15" s="1"/>
  <c r="D1453" i="15"/>
  <c r="C254" i="1"/>
  <c r="C1538" i="15" s="1"/>
  <c r="C1539" i="15"/>
  <c r="C286" i="1"/>
  <c r="C1570" i="15" s="1"/>
  <c r="C1571" i="15"/>
  <c r="D327" i="1"/>
  <c r="D1611" i="15" s="1"/>
  <c r="D1613" i="15"/>
  <c r="D423" i="1"/>
  <c r="D1707" i="15" s="1"/>
  <c r="D1709" i="15"/>
  <c r="D506" i="1"/>
  <c r="D1790" i="15" s="1"/>
  <c r="D1791" i="15"/>
  <c r="D214" i="1"/>
  <c r="D1498" i="15" s="1"/>
  <c r="D1499" i="15"/>
  <c r="D248" i="1"/>
  <c r="D1532" i="15" s="1"/>
  <c r="D1533" i="15"/>
  <c r="D254" i="1"/>
  <c r="D1538" i="15" s="1"/>
  <c r="D1539" i="15"/>
  <c r="D279" i="1"/>
  <c r="D1563" i="15" s="1"/>
  <c r="D1564" i="15"/>
  <c r="D286" i="1"/>
  <c r="D1570" i="15" s="1"/>
  <c r="D1571" i="15"/>
  <c r="D295" i="1"/>
  <c r="D1579" i="15" s="1"/>
  <c r="D1580" i="15"/>
  <c r="C340" i="1"/>
  <c r="C1624" i="15" s="1"/>
  <c r="C1625" i="15"/>
  <c r="C350" i="1"/>
  <c r="C1634" i="15" s="1"/>
  <c r="C1635" i="15"/>
  <c r="C372" i="1"/>
  <c r="C1656" i="15" s="1"/>
  <c r="C1658" i="15"/>
  <c r="C401" i="1"/>
  <c r="C1685" i="15" s="1"/>
  <c r="C1686" i="15"/>
  <c r="C410" i="1"/>
  <c r="C1694" i="15" s="1"/>
  <c r="C1696" i="15"/>
  <c r="C491" i="1"/>
  <c r="C1775" i="15" s="1"/>
  <c r="C1777" i="15"/>
  <c r="C503" i="1"/>
  <c r="C1787" i="15" s="1"/>
  <c r="C1788" i="15"/>
  <c r="C509" i="1"/>
  <c r="C1793" i="15" s="1"/>
  <c r="C1794" i="15"/>
  <c r="C515" i="1"/>
  <c r="C1799" i="15" s="1"/>
  <c r="C1800" i="15"/>
  <c r="C527" i="1"/>
  <c r="C1811" i="15" s="1"/>
  <c r="C1812" i="15"/>
  <c r="C552" i="1"/>
  <c r="C1836" i="15" s="1"/>
  <c r="C1838" i="15"/>
  <c r="C566" i="1"/>
  <c r="C1850" i="15" s="1"/>
  <c r="C1851" i="15"/>
  <c r="C573" i="1"/>
  <c r="C1857" i="15" s="1"/>
  <c r="C1858" i="15"/>
  <c r="C582" i="1"/>
  <c r="C1866" i="15" s="1"/>
  <c r="C1867" i="15"/>
  <c r="C612" i="1"/>
  <c r="C1896" i="15" s="1"/>
  <c r="C1898" i="15"/>
  <c r="C623" i="1"/>
  <c r="C1907" i="15" s="1"/>
  <c r="C1908" i="15"/>
  <c r="C631" i="1"/>
  <c r="C1915" i="15" s="1"/>
  <c r="C1916" i="15"/>
  <c r="C653" i="1"/>
  <c r="C1937" i="15" s="1"/>
  <c r="C1938" i="15"/>
  <c r="C664" i="1"/>
  <c r="C1948" i="15" s="1"/>
  <c r="C1949" i="15"/>
  <c r="C670" i="1"/>
  <c r="C1954" i="15" s="1"/>
  <c r="C1955" i="15"/>
  <c r="C678" i="1"/>
  <c r="C1962" i="15" s="1"/>
  <c r="C1964" i="15"/>
  <c r="C689" i="1"/>
  <c r="C1973" i="15" s="1"/>
  <c r="C1974" i="15"/>
  <c r="C698" i="1"/>
  <c r="C1982" i="15" s="1"/>
  <c r="C1983" i="15"/>
  <c r="C704" i="1"/>
  <c r="C1988" i="15" s="1"/>
  <c r="C1989" i="15"/>
  <c r="C710" i="1"/>
  <c r="C1994" i="15" s="1"/>
  <c r="C1995" i="15"/>
  <c r="C716" i="1"/>
  <c r="C2000" i="15" s="1"/>
  <c r="C739" i="1"/>
  <c r="C2023" i="15" s="1"/>
  <c r="C746" i="1"/>
  <c r="C2030" i="15" s="1"/>
  <c r="C83" i="1"/>
  <c r="C1367" i="15" s="1"/>
  <c r="C1368" i="15"/>
  <c r="C104" i="1"/>
  <c r="C1389" i="15"/>
  <c r="C112" i="1"/>
  <c r="C1396" i="15" s="1"/>
  <c r="C1398" i="15"/>
  <c r="C142" i="1"/>
  <c r="C1427" i="15"/>
  <c r="C138" i="15"/>
  <c r="D151" i="1"/>
  <c r="D1435" i="15" s="1"/>
  <c r="D1436" i="15"/>
  <c r="D172" i="1"/>
  <c r="D1456" i="15" s="1"/>
  <c r="D1458" i="15"/>
  <c r="E32" i="1"/>
  <c r="E1316" i="15" s="1"/>
  <c r="E40" i="1"/>
  <c r="E1324" i="15" s="1"/>
  <c r="G132" i="1"/>
  <c r="G128" i="1"/>
  <c r="G124" i="1"/>
  <c r="G1408" i="15" s="1"/>
  <c r="D130" i="1"/>
  <c r="D1414" i="15" s="1"/>
  <c r="D126" i="1"/>
  <c r="G38" i="1"/>
  <c r="G1322" i="15" s="1"/>
  <c r="G130" i="1"/>
  <c r="G1414" i="15" s="1"/>
  <c r="G126" i="1"/>
  <c r="D132" i="1"/>
  <c r="D128" i="1"/>
  <c r="D124" i="1"/>
  <c r="D1408" i="15" s="1"/>
  <c r="D38" i="1"/>
  <c r="D30" i="1"/>
  <c r="D1314" i="15" s="1"/>
  <c r="F38" i="1"/>
  <c r="F1322" i="15" s="1"/>
  <c r="G131" i="1"/>
  <c r="G1415" i="15" s="1"/>
  <c r="G127" i="1"/>
  <c r="G1411" i="15" s="1"/>
  <c r="D133" i="1"/>
  <c r="D1417" i="15" s="1"/>
  <c r="D129" i="1"/>
  <c r="D1413" i="15" s="1"/>
  <c r="D125" i="1"/>
  <c r="D1409" i="15" s="1"/>
  <c r="D431" i="1"/>
  <c r="D1715" i="15" s="1"/>
  <c r="D97" i="1"/>
  <c r="D88" i="1"/>
  <c r="D1372" i="15" s="1"/>
  <c r="F130" i="1"/>
  <c r="F1414" i="15" s="1"/>
  <c r="C124" i="1"/>
  <c r="C1408" i="15" s="1"/>
  <c r="F126" i="1"/>
  <c r="C132" i="1"/>
  <c r="C128" i="1"/>
  <c r="C88" i="1"/>
  <c r="C1372" i="15" s="1"/>
  <c r="C97" i="1"/>
  <c r="D142" i="1"/>
  <c r="D136" i="1"/>
  <c r="D1420" i="15" s="1"/>
  <c r="F133" i="1"/>
  <c r="F1417" i="15" s="1"/>
  <c r="F129" i="1"/>
  <c r="F1413" i="15" s="1"/>
  <c r="F125" i="1"/>
  <c r="F1409" i="15" s="1"/>
  <c r="C131" i="1"/>
  <c r="C1415" i="15" s="1"/>
  <c r="C127" i="1"/>
  <c r="C1411" i="15" s="1"/>
  <c r="C108" i="1"/>
  <c r="D108" i="1"/>
  <c r="F131" i="1"/>
  <c r="F1415" i="15" s="1"/>
  <c r="F127" i="1"/>
  <c r="F1411" i="15" s="1"/>
  <c r="C133" i="1"/>
  <c r="C1417" i="15" s="1"/>
  <c r="C129" i="1"/>
  <c r="C1413" i="15" s="1"/>
  <c r="C125" i="1"/>
  <c r="C1409" i="15" s="1"/>
  <c r="D372" i="1"/>
  <c r="C219" i="1"/>
  <c r="C1503" i="15" s="1"/>
  <c r="C224" i="1"/>
  <c r="D219" i="1"/>
  <c r="D1503" i="15" s="1"/>
  <c r="D224" i="1"/>
  <c r="D264" i="1"/>
  <c r="D1548" i="15" s="1"/>
  <c r="D269" i="1"/>
  <c r="D200" i="1"/>
  <c r="D1484" i="15" s="1"/>
  <c r="D206" i="1"/>
  <c r="D1490" i="15" s="1"/>
  <c r="D234" i="1"/>
  <c r="D1518" i="15" s="1"/>
  <c r="D238" i="1"/>
  <c r="D383" i="1"/>
  <c r="D390" i="1"/>
  <c r="D1674" i="15" s="1"/>
  <c r="C586" i="1"/>
  <c r="D544" i="1"/>
  <c r="D1828" i="15" s="1"/>
  <c r="D535" i="1"/>
  <c r="D1819" i="15" s="1"/>
  <c r="D586" i="1"/>
  <c r="E441" i="1"/>
  <c r="E1725" i="15" s="1"/>
  <c r="F439" i="1"/>
  <c r="F1723" i="15" s="1"/>
  <c r="C470" i="1"/>
  <c r="C1754" i="15" s="1"/>
  <c r="C478" i="1"/>
  <c r="C1762" i="15" s="1"/>
  <c r="C450" i="1"/>
  <c r="C431" i="1"/>
  <c r="C1715" i="15" s="1"/>
  <c r="D439" i="1"/>
  <c r="D470" i="1"/>
  <c r="D1754" i="15" s="1"/>
  <c r="D478" i="1"/>
  <c r="D605" i="1"/>
  <c r="D1889" i="15" s="1"/>
  <c r="D612" i="1"/>
  <c r="C639" i="1"/>
  <c r="C1923" i="15" s="1"/>
  <c r="C647" i="1"/>
  <c r="D639" i="1"/>
  <c r="D1923" i="15" s="1"/>
  <c r="D647" i="1"/>
  <c r="D739" i="1"/>
  <c r="D2023" i="15" s="1"/>
  <c r="D731" i="1"/>
  <c r="D2015" i="15" s="1"/>
  <c r="E170" i="1"/>
  <c r="E1454" i="15" s="1"/>
  <c r="E166" i="1"/>
  <c r="E1450" i="15" s="1"/>
  <c r="E162" i="1"/>
  <c r="E1446" i="15" s="1"/>
  <c r="E311" i="1"/>
  <c r="E1595" i="15" s="1"/>
  <c r="E307" i="1"/>
  <c r="E1591" i="15" s="1"/>
  <c r="E169" i="1"/>
  <c r="E1453" i="15" s="1"/>
  <c r="E165" i="1"/>
  <c r="E1449" i="15" s="1"/>
  <c r="E313" i="1"/>
  <c r="E1597" i="15" s="1"/>
  <c r="E309" i="1"/>
  <c r="E1593" i="15" s="1"/>
  <c r="E305" i="1"/>
  <c r="E1589" i="15" s="1"/>
  <c r="E168" i="1"/>
  <c r="E1452" i="15" s="1"/>
  <c r="E164" i="1"/>
  <c r="E1448" i="15" s="1"/>
  <c r="E312" i="1"/>
  <c r="E1596" i="15" s="1"/>
  <c r="E310" i="1"/>
  <c r="E1594" i="15" s="1"/>
  <c r="E308" i="1"/>
  <c r="E1592" i="15" s="1"/>
  <c r="E306" i="1"/>
  <c r="E1590" i="15" s="1"/>
  <c r="E304" i="1"/>
  <c r="E1588" i="15" s="1"/>
  <c r="E171" i="1"/>
  <c r="E1455" i="15" s="1"/>
  <c r="E167" i="1"/>
  <c r="E1451" i="15" s="1"/>
  <c r="E163" i="1"/>
  <c r="E1447" i="15" s="1"/>
  <c r="F327" i="1"/>
  <c r="F1611" i="15" s="1"/>
  <c r="C136" i="1"/>
  <c r="C1420" i="15" s="1"/>
  <c r="C535" i="1"/>
  <c r="C1819" i="15" s="1"/>
  <c r="F599" i="1"/>
  <c r="F1883" i="15" s="1"/>
  <c r="F598" i="1"/>
  <c r="F1882" i="15" s="1"/>
  <c r="C303" i="1"/>
  <c r="C1587" i="15" s="1"/>
  <c r="F602" i="1"/>
  <c r="F1886" i="15" s="1"/>
  <c r="F601" i="1"/>
  <c r="F1885" i="15" s="1"/>
  <c r="F597" i="1"/>
  <c r="F1881" i="15" s="1"/>
  <c r="D161" i="1"/>
  <c r="D1445" i="15" s="1"/>
  <c r="D303" i="1"/>
  <c r="D1587" i="15" s="1"/>
  <c r="C161" i="1"/>
  <c r="C1445" i="15" s="1"/>
  <c r="G25" i="1"/>
  <c r="C596" i="1"/>
  <c r="C1880" i="15" s="1"/>
  <c r="C264" i="1"/>
  <c r="C1548" i="15" s="1"/>
  <c r="C314" i="1"/>
  <c r="C1598" i="15" s="1"/>
  <c r="C383" i="1"/>
  <c r="C30" i="1"/>
  <c r="C1314" i="15" s="1"/>
  <c r="F596" i="1"/>
  <c r="F1880" i="15" s="1"/>
  <c r="C731" i="1"/>
  <c r="C2015" i="15" s="1"/>
  <c r="C605" i="1"/>
  <c r="C200" i="1"/>
  <c r="C1484" i="15" s="1"/>
  <c r="C467" i="1"/>
  <c r="C1751" i="15" s="1"/>
  <c r="D87" i="9"/>
  <c r="E276" i="15" s="1"/>
  <c r="G601" i="1"/>
  <c r="G1885" i="15" s="1"/>
  <c r="G599" i="1"/>
  <c r="G1883" i="15" s="1"/>
  <c r="G598" i="1"/>
  <c r="G1882" i="15" s="1"/>
  <c r="G597" i="1"/>
  <c r="G1881" i="15" s="1"/>
  <c r="C26" i="1"/>
  <c r="C1310" i="15" s="1"/>
  <c r="D596" i="1"/>
  <c r="D1880" i="15" s="1"/>
  <c r="C601" i="1"/>
  <c r="C1885" i="15" s="1"/>
  <c r="C599" i="1"/>
  <c r="C1883" i="15" s="1"/>
  <c r="C598" i="1"/>
  <c r="C1882" i="15" s="1"/>
  <c r="C597" i="1"/>
  <c r="C1881" i="15" s="1"/>
  <c r="C461" i="1"/>
  <c r="C1745" i="15" s="1"/>
  <c r="C462" i="1"/>
  <c r="C1746" i="15" s="1"/>
  <c r="D601" i="1"/>
  <c r="D1885" i="15" s="1"/>
  <c r="D599" i="1"/>
  <c r="D1883" i="15" s="1"/>
  <c r="D598" i="1"/>
  <c r="D597" i="1"/>
  <c r="D1881" i="15" s="1"/>
  <c r="G596" i="1"/>
  <c r="G1880" i="15" s="1"/>
  <c r="C17" i="1"/>
  <c r="F20" i="1"/>
  <c r="F1304" i="15" s="1"/>
  <c r="C27" i="1"/>
  <c r="C1311" i="15" s="1"/>
  <c r="C20" i="1"/>
  <c r="C1304" i="15" s="1"/>
  <c r="G24" i="1"/>
  <c r="G20" i="1"/>
  <c r="G1304" i="15" s="1"/>
  <c r="C19" i="1"/>
  <c r="C1303" i="15" s="1"/>
  <c r="D26" i="1"/>
  <c r="F27" i="1"/>
  <c r="C24" i="1"/>
  <c r="C1308" i="15" s="1"/>
  <c r="D17" i="1"/>
  <c r="F24" i="1"/>
  <c r="F1308" i="15" s="1"/>
  <c r="F19" i="1"/>
  <c r="F1303" i="15" s="1"/>
  <c r="D19" i="1"/>
  <c r="D1303" i="15" s="1"/>
  <c r="C25" i="1"/>
  <c r="D27" i="1"/>
  <c r="D1311" i="15" s="1"/>
  <c r="D24" i="1"/>
  <c r="D20" i="1"/>
  <c r="D1304" i="15" s="1"/>
  <c r="F26" i="1"/>
  <c r="F17" i="1"/>
  <c r="F1301" i="15" s="1"/>
  <c r="F25" i="1"/>
  <c r="G17" i="1"/>
  <c r="G19" i="1"/>
  <c r="G1303" i="15" s="1"/>
  <c r="D25" i="1"/>
  <c r="D12" i="1" s="1"/>
  <c r="G26" i="1"/>
  <c r="G1310" i="15" s="1"/>
  <c r="G753" i="1"/>
  <c r="G2037" i="15" s="1"/>
  <c r="F753" i="1"/>
  <c r="F2037" i="15" s="1"/>
  <c r="G747" i="1"/>
  <c r="G2031" i="15" s="1"/>
  <c r="F747" i="1"/>
  <c r="F2031" i="15" s="1"/>
  <c r="G744" i="1"/>
  <c r="G2028" i="15" s="1"/>
  <c r="F744" i="1"/>
  <c r="F2028" i="15" s="1"/>
  <c r="G740" i="1"/>
  <c r="G2024" i="15" s="1"/>
  <c r="F740" i="1"/>
  <c r="F2024" i="15" s="1"/>
  <c r="G720" i="1"/>
  <c r="G2004" i="15" s="1"/>
  <c r="F720" i="1"/>
  <c r="F2004" i="15" s="1"/>
  <c r="G717" i="1"/>
  <c r="G2001" i="15" s="1"/>
  <c r="F717" i="1"/>
  <c r="F2001" i="15" s="1"/>
  <c r="G714" i="1"/>
  <c r="G1998" i="15" s="1"/>
  <c r="F714" i="1"/>
  <c r="F1998" i="15" s="1"/>
  <c r="G711" i="1"/>
  <c r="F711" i="1"/>
  <c r="F1995" i="15" s="1"/>
  <c r="G708" i="1"/>
  <c r="F708" i="1"/>
  <c r="F1992" i="15" s="1"/>
  <c r="G705" i="1"/>
  <c r="F705" i="1"/>
  <c r="F1989" i="15" s="1"/>
  <c r="G702" i="1"/>
  <c r="F702" i="1"/>
  <c r="F1986" i="15" s="1"/>
  <c r="G699" i="1"/>
  <c r="F699" i="1"/>
  <c r="F1983" i="15" s="1"/>
  <c r="G693" i="1"/>
  <c r="F693" i="1"/>
  <c r="F1977" i="15" s="1"/>
  <c r="G690" i="1"/>
  <c r="F690" i="1"/>
  <c r="F1974" i="15" s="1"/>
  <c r="G686" i="1"/>
  <c r="F686" i="1"/>
  <c r="F1970" i="15" s="1"/>
  <c r="G680" i="1"/>
  <c r="F680" i="1"/>
  <c r="G676" i="1"/>
  <c r="F676" i="1"/>
  <c r="F1960" i="15" s="1"/>
  <c r="G671" i="1"/>
  <c r="F671" i="1"/>
  <c r="F1955" i="15" s="1"/>
  <c r="G668" i="1"/>
  <c r="F668" i="1"/>
  <c r="F1952" i="15" s="1"/>
  <c r="G665" i="1"/>
  <c r="F665" i="1"/>
  <c r="F1949" i="15" s="1"/>
  <c r="G658" i="1"/>
  <c r="F658" i="1"/>
  <c r="F1942" i="15" s="1"/>
  <c r="G654" i="1"/>
  <c r="F654" i="1"/>
  <c r="F1938" i="15" s="1"/>
  <c r="G651" i="1"/>
  <c r="F651" i="1"/>
  <c r="F1935" i="15" s="1"/>
  <c r="G648" i="1"/>
  <c r="G1932" i="15" s="1"/>
  <c r="F648" i="1"/>
  <c r="F1932" i="15" s="1"/>
  <c r="G635" i="1"/>
  <c r="F635" i="1"/>
  <c r="G632" i="1"/>
  <c r="F632" i="1"/>
  <c r="G628" i="1"/>
  <c r="F628" i="1"/>
  <c r="G624" i="1"/>
  <c r="F624" i="1"/>
  <c r="G620" i="1"/>
  <c r="F620" i="1"/>
  <c r="G614" i="1"/>
  <c r="G1898" i="15" s="1"/>
  <c r="F614" i="1"/>
  <c r="F1898" i="15" s="1"/>
  <c r="G587" i="1"/>
  <c r="F587" i="1"/>
  <c r="G583" i="1"/>
  <c r="F583" i="1"/>
  <c r="G580" i="1"/>
  <c r="F580" i="1"/>
  <c r="G574" i="1"/>
  <c r="F574" i="1"/>
  <c r="G570" i="1"/>
  <c r="F570" i="1"/>
  <c r="G567" i="1"/>
  <c r="F567" i="1"/>
  <c r="F561" i="1"/>
  <c r="G554" i="1"/>
  <c r="F554" i="1"/>
  <c r="G546" i="1"/>
  <c r="G1830" i="15" s="1"/>
  <c r="F546" i="1"/>
  <c r="F1830" i="15" s="1"/>
  <c r="G528" i="1"/>
  <c r="F528" i="1"/>
  <c r="G524" i="1"/>
  <c r="F524" i="1"/>
  <c r="G516" i="1"/>
  <c r="F516" i="1"/>
  <c r="G513" i="1"/>
  <c r="F513" i="1"/>
  <c r="G510" i="1"/>
  <c r="F510" i="1"/>
  <c r="G507" i="1"/>
  <c r="F507" i="1"/>
  <c r="G504" i="1"/>
  <c r="F504" i="1"/>
  <c r="G501" i="1"/>
  <c r="F501" i="1"/>
  <c r="G493" i="1"/>
  <c r="F493" i="1"/>
  <c r="G489" i="1"/>
  <c r="F489" i="1"/>
  <c r="G480" i="1"/>
  <c r="G1764" i="15" s="1"/>
  <c r="F480" i="1"/>
  <c r="F1764" i="15" s="1"/>
  <c r="G451" i="1"/>
  <c r="G1735" i="15" s="1"/>
  <c r="F451" i="1"/>
  <c r="G425" i="1"/>
  <c r="F425" i="1"/>
  <c r="G412" i="1"/>
  <c r="F412" i="1"/>
  <c r="F1696" i="15" s="1"/>
  <c r="G406" i="1"/>
  <c r="F406" i="1"/>
  <c r="G402" i="1"/>
  <c r="F402" i="1"/>
  <c r="G397" i="1"/>
  <c r="F397" i="1"/>
  <c r="G391" i="1"/>
  <c r="G1675" i="15" s="1"/>
  <c r="F391" i="1"/>
  <c r="F1675" i="15" s="1"/>
  <c r="G374" i="1"/>
  <c r="F374" i="1"/>
  <c r="G356" i="1"/>
  <c r="F356" i="1"/>
  <c r="G351" i="1"/>
  <c r="F351" i="1"/>
  <c r="G346" i="1"/>
  <c r="F346" i="1"/>
  <c r="G341" i="1"/>
  <c r="F341" i="1"/>
  <c r="G329" i="1"/>
  <c r="G316" i="1"/>
  <c r="G1600" i="15" s="1"/>
  <c r="F316" i="1"/>
  <c r="F1600" i="15" s="1"/>
  <c r="G299" i="1"/>
  <c r="F299" i="1"/>
  <c r="G296" i="1"/>
  <c r="F296" i="1"/>
  <c r="G292" i="1"/>
  <c r="F292" i="1"/>
  <c r="G287" i="1"/>
  <c r="F287" i="1"/>
  <c r="G284" i="1"/>
  <c r="F284" i="1"/>
  <c r="G280" i="1"/>
  <c r="F280" i="1"/>
  <c r="G275" i="1"/>
  <c r="F275" i="1"/>
  <c r="G270" i="1"/>
  <c r="G1554" i="15" s="1"/>
  <c r="F270" i="1"/>
  <c r="F1554" i="15" s="1"/>
  <c r="G258" i="1"/>
  <c r="F258" i="1"/>
  <c r="G255" i="1"/>
  <c r="F255" i="1"/>
  <c r="G252" i="1"/>
  <c r="F252" i="1"/>
  <c r="G249" i="1"/>
  <c r="F249" i="1"/>
  <c r="G246" i="1"/>
  <c r="F246" i="1"/>
  <c r="G243" i="1"/>
  <c r="F243" i="1"/>
  <c r="G239" i="1"/>
  <c r="G1523" i="15" s="1"/>
  <c r="F239" i="1"/>
  <c r="F1523" i="15" s="1"/>
  <c r="G225" i="1"/>
  <c r="G1509" i="15" s="1"/>
  <c r="F225" i="1"/>
  <c r="F1509" i="15" s="1"/>
  <c r="G215" i="1"/>
  <c r="F215" i="1"/>
  <c r="G208" i="1"/>
  <c r="G1492" i="15" s="1"/>
  <c r="F208" i="1"/>
  <c r="F1492" i="15" s="1"/>
  <c r="G187" i="1"/>
  <c r="F187" i="1"/>
  <c r="F1471" i="15" s="1"/>
  <c r="G174" i="1"/>
  <c r="G1458" i="15" s="1"/>
  <c r="F174" i="1"/>
  <c r="F1458" i="15" s="1"/>
  <c r="G156" i="1"/>
  <c r="F156" i="1"/>
  <c r="G152" i="1"/>
  <c r="F152" i="1"/>
  <c r="G149" i="1"/>
  <c r="F149" i="1"/>
  <c r="G143" i="1"/>
  <c r="F143" i="1"/>
  <c r="G119" i="1"/>
  <c r="F119" i="1"/>
  <c r="G114" i="1"/>
  <c r="F114" i="1"/>
  <c r="G109" i="1"/>
  <c r="F109" i="1"/>
  <c r="G105" i="1"/>
  <c r="F105" i="1"/>
  <c r="G98" i="1"/>
  <c r="G1382" i="15" s="1"/>
  <c r="F98" i="1"/>
  <c r="F1382" i="15" s="1"/>
  <c r="G84" i="1"/>
  <c r="F84" i="1"/>
  <c r="E550" i="1"/>
  <c r="E551" i="1"/>
  <c r="E1835" i="15" s="1"/>
  <c r="E553" i="1"/>
  <c r="E1837" i="15" s="1"/>
  <c r="E555" i="1"/>
  <c r="E1839" i="15" s="1"/>
  <c r="E556" i="1"/>
  <c r="E1840" i="15" s="1"/>
  <c r="E557" i="1"/>
  <c r="E1841" i="15" s="1"/>
  <c r="E558" i="1"/>
  <c r="E560" i="1"/>
  <c r="E1844" i="15" s="1"/>
  <c r="E562" i="1"/>
  <c r="E1846" i="15" s="1"/>
  <c r="E563" i="1"/>
  <c r="E1847" i="15" s="1"/>
  <c r="E564" i="1"/>
  <c r="E1848" i="15" s="1"/>
  <c r="E565" i="1"/>
  <c r="E568" i="1"/>
  <c r="E1852" i="15" s="1"/>
  <c r="E571" i="1"/>
  <c r="E1855" i="15" s="1"/>
  <c r="E572" i="1"/>
  <c r="E576" i="1"/>
  <c r="E1860" i="15" s="1"/>
  <c r="E577" i="1"/>
  <c r="E578" i="1"/>
  <c r="E581" i="1"/>
  <c r="E1865" i="15" s="1"/>
  <c r="E584" i="1"/>
  <c r="E1868" i="15" s="1"/>
  <c r="E585" i="1"/>
  <c r="E588" i="1"/>
  <c r="E1872" i="15" s="1"/>
  <c r="E589" i="1"/>
  <c r="E1873" i="15" s="1"/>
  <c r="E590" i="1"/>
  <c r="E1874" i="15" s="1"/>
  <c r="E591" i="1"/>
  <c r="E1875" i="15" s="1"/>
  <c r="E592" i="1"/>
  <c r="E1876" i="15" s="1"/>
  <c r="E594" i="1"/>
  <c r="E1878" i="15" s="1"/>
  <c r="E604" i="1"/>
  <c r="E1888" i="15" s="1"/>
  <c r="E615" i="1"/>
  <c r="E616" i="1"/>
  <c r="E617" i="1"/>
  <c r="E618" i="1"/>
  <c r="E1902" i="15" s="1"/>
  <c r="E621" i="1"/>
  <c r="E1905" i="15" s="1"/>
  <c r="E622" i="1"/>
  <c r="E1906" i="15" s="1"/>
  <c r="E625" i="1"/>
  <c r="E1909" i="15" s="1"/>
  <c r="E626" i="1"/>
  <c r="E1910" i="15" s="1"/>
  <c r="E629" i="1"/>
  <c r="E1913" i="15" s="1"/>
  <c r="E630" i="1"/>
  <c r="E1914" i="15" s="1"/>
  <c r="E633" i="1"/>
  <c r="E1917" i="15" s="1"/>
  <c r="E636" i="1"/>
  <c r="E1920" i="15" s="1"/>
  <c r="E649" i="1"/>
  <c r="E1933" i="15" s="1"/>
  <c r="E656" i="1"/>
  <c r="E1940" i="15" s="1"/>
  <c r="E661" i="1"/>
  <c r="E1945" i="15" s="1"/>
  <c r="E662" i="1"/>
  <c r="E673" i="1"/>
  <c r="E1957" i="15" s="1"/>
  <c r="E681" i="1"/>
  <c r="E682" i="1"/>
  <c r="E683" i="1"/>
  <c r="E40" i="12"/>
  <c r="G181" i="15" s="1"/>
  <c r="E41" i="12"/>
  <c r="G182" i="15" s="1"/>
  <c r="E721" i="1"/>
  <c r="E2005" i="15" s="1"/>
  <c r="E722" i="1"/>
  <c r="E2006" i="15" s="1"/>
  <c r="E730" i="1"/>
  <c r="E2014" i="15" s="1"/>
  <c r="E741" i="1"/>
  <c r="E2025" i="15" s="1"/>
  <c r="E742" i="1"/>
  <c r="E2026" i="15" s="1"/>
  <c r="E745" i="1"/>
  <c r="E2029" i="15" s="1"/>
  <c r="E748" i="1"/>
  <c r="E2032" i="15" s="1"/>
  <c r="E749" i="1"/>
  <c r="E2033" i="15" s="1"/>
  <c r="E750" i="1"/>
  <c r="E2034" i="15" s="1"/>
  <c r="E752" i="1"/>
  <c r="E2036" i="15" s="1"/>
  <c r="E754" i="1"/>
  <c r="E2038" i="15" s="1"/>
  <c r="E755" i="1"/>
  <c r="E2039" i="15" s="1"/>
  <c r="E756" i="1"/>
  <c r="E2040" i="15" s="1"/>
  <c r="E757" i="1"/>
  <c r="E2041" i="15" s="1"/>
  <c r="E758" i="1"/>
  <c r="E2042" i="15" s="1"/>
  <c r="E759" i="1"/>
  <c r="E2043" i="15" s="1"/>
  <c r="E760" i="1"/>
  <c r="E2044" i="15" s="1"/>
  <c r="G1658" i="15" l="1"/>
  <c r="F1658" i="15"/>
  <c r="E97" i="9"/>
  <c r="F286" i="15" s="1"/>
  <c r="C1309" i="15"/>
  <c r="F12" i="1"/>
  <c r="C1889" i="15"/>
  <c r="C595" i="1"/>
  <c r="C1879" i="15" s="1"/>
  <c r="G1309" i="15"/>
  <c r="G12" i="1"/>
  <c r="D429" i="1"/>
  <c r="D1713" i="15" s="1"/>
  <c r="C263" i="1"/>
  <c r="C1547" i="15" s="1"/>
  <c r="E78" i="9"/>
  <c r="F267" i="15" s="1"/>
  <c r="F83" i="1"/>
  <c r="F1367" i="15" s="1"/>
  <c r="F1368" i="15"/>
  <c r="F112" i="1"/>
  <c r="F1396" i="15" s="1"/>
  <c r="F1398" i="15"/>
  <c r="F151" i="1"/>
  <c r="F1435" i="15" s="1"/>
  <c r="F1436" i="15"/>
  <c r="F295" i="1"/>
  <c r="F1579" i="15" s="1"/>
  <c r="F1580" i="15"/>
  <c r="G340" i="1"/>
  <c r="G1624" i="15" s="1"/>
  <c r="G1625" i="15"/>
  <c r="G395" i="1"/>
  <c r="G1679" i="15" s="1"/>
  <c r="G1681" i="15"/>
  <c r="G509" i="1"/>
  <c r="G1793" i="15" s="1"/>
  <c r="G1794" i="15"/>
  <c r="G552" i="1"/>
  <c r="G1836" i="15" s="1"/>
  <c r="G1838" i="15"/>
  <c r="F579" i="1"/>
  <c r="F1863" i="15" s="1"/>
  <c r="F1864" i="15"/>
  <c r="F619" i="1"/>
  <c r="F1903" i="15" s="1"/>
  <c r="F1904" i="15"/>
  <c r="F634" i="1"/>
  <c r="F1918" i="15" s="1"/>
  <c r="F1919" i="15"/>
  <c r="D729" i="1"/>
  <c r="D2013" i="15" s="1"/>
  <c r="E65" i="9"/>
  <c r="F254" i="15" s="1"/>
  <c r="D1656" i="15"/>
  <c r="D28" i="1"/>
  <c r="D1312" i="15" s="1"/>
  <c r="D1322" i="15"/>
  <c r="E54" i="1"/>
  <c r="E1338" i="15" s="1"/>
  <c r="E1340" i="15"/>
  <c r="F10" i="1"/>
  <c r="E12" i="11" s="1"/>
  <c r="F1412" i="15"/>
  <c r="E606" i="1"/>
  <c r="E1890" i="15" s="1"/>
  <c r="E1899" i="15"/>
  <c r="E38" i="12"/>
  <c r="G179" i="15" s="1"/>
  <c r="E1869" i="15"/>
  <c r="E541" i="1"/>
  <c r="E1825" i="15" s="1"/>
  <c r="E1861" i="15"/>
  <c r="E540" i="1"/>
  <c r="E1824" i="15" s="1"/>
  <c r="E1834" i="15"/>
  <c r="G108" i="1"/>
  <c r="G1392" i="15" s="1"/>
  <c r="G1393" i="15"/>
  <c r="G118" i="1"/>
  <c r="G1402" i="15" s="1"/>
  <c r="G1403" i="15"/>
  <c r="G148" i="1"/>
  <c r="G1432" i="15" s="1"/>
  <c r="G1433" i="15"/>
  <c r="G155" i="1"/>
  <c r="G1439" i="15" s="1"/>
  <c r="G1440" i="15"/>
  <c r="G185" i="1"/>
  <c r="G1469" i="15" s="1"/>
  <c r="G1471" i="15"/>
  <c r="G214" i="1"/>
  <c r="G1498" i="15" s="1"/>
  <c r="G1499" i="15"/>
  <c r="G245" i="1"/>
  <c r="G1529" i="15" s="1"/>
  <c r="G1530" i="15"/>
  <c r="G251" i="1"/>
  <c r="G1535" i="15" s="1"/>
  <c r="G1536" i="15"/>
  <c r="G257" i="1"/>
  <c r="G1541" i="15" s="1"/>
  <c r="G1542" i="15"/>
  <c r="G274" i="1"/>
  <c r="G1558" i="15" s="1"/>
  <c r="G1559" i="15"/>
  <c r="G283" i="1"/>
  <c r="G1567" i="15" s="1"/>
  <c r="G1568" i="15"/>
  <c r="G291" i="1"/>
  <c r="G1575" i="15" s="1"/>
  <c r="G1576" i="15"/>
  <c r="G298" i="1"/>
  <c r="G1582" i="15" s="1"/>
  <c r="G1583" i="15"/>
  <c r="F340" i="1"/>
  <c r="F1624" i="15" s="1"/>
  <c r="F1625" i="15"/>
  <c r="F350" i="1"/>
  <c r="F1634" i="15" s="1"/>
  <c r="F1635" i="15"/>
  <c r="F395" i="1"/>
  <c r="F1679" i="15" s="1"/>
  <c r="F1681" i="15"/>
  <c r="F405" i="1"/>
  <c r="F1689" i="15" s="1"/>
  <c r="F1690" i="15"/>
  <c r="F423" i="1"/>
  <c r="F1707" i="15" s="1"/>
  <c r="F1709" i="15"/>
  <c r="F491" i="1"/>
  <c r="F1775" i="15" s="1"/>
  <c r="F1777" i="15"/>
  <c r="F503" i="1"/>
  <c r="F1787" i="15" s="1"/>
  <c r="F1788" i="15"/>
  <c r="F509" i="1"/>
  <c r="F1793" i="15" s="1"/>
  <c r="F1794" i="15"/>
  <c r="F515" i="1"/>
  <c r="F1799" i="15" s="1"/>
  <c r="F1800" i="15"/>
  <c r="F527" i="1"/>
  <c r="F1811" i="15" s="1"/>
  <c r="F1812" i="15"/>
  <c r="F552" i="1"/>
  <c r="F1836" i="15" s="1"/>
  <c r="F1838" i="15"/>
  <c r="G566" i="1"/>
  <c r="G1850" i="15" s="1"/>
  <c r="G1851" i="15"/>
  <c r="G573" i="1"/>
  <c r="G1857" i="15" s="1"/>
  <c r="G1858" i="15"/>
  <c r="G582" i="1"/>
  <c r="G1866" i="15" s="1"/>
  <c r="G1867" i="15"/>
  <c r="G623" i="1"/>
  <c r="G1907" i="15" s="1"/>
  <c r="G1908" i="15"/>
  <c r="G631" i="1"/>
  <c r="G1915" i="15" s="1"/>
  <c r="G1916" i="15"/>
  <c r="G653" i="1"/>
  <c r="G1937" i="15" s="1"/>
  <c r="G1938" i="15"/>
  <c r="G664" i="1"/>
  <c r="G1948" i="15" s="1"/>
  <c r="G1949" i="15"/>
  <c r="G670" i="1"/>
  <c r="G1954" i="15" s="1"/>
  <c r="G1955" i="15"/>
  <c r="G678" i="1"/>
  <c r="G1962" i="15" s="1"/>
  <c r="G1964" i="15"/>
  <c r="G689" i="1"/>
  <c r="G1973" i="15" s="1"/>
  <c r="G1974" i="15"/>
  <c r="G698" i="1"/>
  <c r="G1982" i="15" s="1"/>
  <c r="G1983" i="15"/>
  <c r="G704" i="1"/>
  <c r="G1988" i="15" s="1"/>
  <c r="G1989" i="15"/>
  <c r="G710" i="1"/>
  <c r="G1994" i="15" s="1"/>
  <c r="G1995" i="15"/>
  <c r="G716" i="1"/>
  <c r="G2000" i="15" s="1"/>
  <c r="G746" i="1"/>
  <c r="G2030" i="15" s="1"/>
  <c r="D1309" i="15"/>
  <c r="D13" i="1"/>
  <c r="D1310" i="15"/>
  <c r="C361" i="1"/>
  <c r="C1645" i="15" s="1"/>
  <c r="C1667" i="15"/>
  <c r="C637" i="1"/>
  <c r="C1921" i="15" s="1"/>
  <c r="C1931" i="15"/>
  <c r="D468" i="1"/>
  <c r="D1762" i="15"/>
  <c r="D97" i="9"/>
  <c r="E286" i="15" s="1"/>
  <c r="C1734" i="15"/>
  <c r="D83" i="9"/>
  <c r="E272" i="15" s="1"/>
  <c r="C1870" i="15"/>
  <c r="D82" i="9"/>
  <c r="E271" i="15" s="1"/>
  <c r="C1392" i="15"/>
  <c r="D19" i="9"/>
  <c r="E208" i="15" s="1"/>
  <c r="C1381" i="15"/>
  <c r="F8" i="1"/>
  <c r="F1410" i="15"/>
  <c r="E19" i="9"/>
  <c r="F208" i="15" s="1"/>
  <c r="D1381" i="15"/>
  <c r="D14" i="1"/>
  <c r="D1416" i="15"/>
  <c r="D8" i="1"/>
  <c r="D1410" i="15"/>
  <c r="G14" i="1"/>
  <c r="G1298" i="15" s="1"/>
  <c r="G1416" i="15"/>
  <c r="C198" i="1"/>
  <c r="C1482" i="15" s="1"/>
  <c r="E1946" i="15"/>
  <c r="F1427" i="15"/>
  <c r="F138" i="15"/>
  <c r="F248" i="1"/>
  <c r="F1532" i="15" s="1"/>
  <c r="F1533" i="15"/>
  <c r="F279" i="1"/>
  <c r="F1563" i="15" s="1"/>
  <c r="F1564" i="15"/>
  <c r="G350" i="1"/>
  <c r="G1634" i="15" s="1"/>
  <c r="G1635" i="15"/>
  <c r="G423" i="1"/>
  <c r="G1707" i="15" s="1"/>
  <c r="G1709" i="15"/>
  <c r="G503" i="1"/>
  <c r="G1787" i="15" s="1"/>
  <c r="G1788" i="15"/>
  <c r="G527" i="1"/>
  <c r="G1811" i="15" s="1"/>
  <c r="G1812" i="15"/>
  <c r="F586" i="1"/>
  <c r="F1870" i="15" s="1"/>
  <c r="F1871" i="15"/>
  <c r="F751" i="1"/>
  <c r="F2035" i="15" s="1"/>
  <c r="D4" i="1"/>
  <c r="D1288" i="15" s="1"/>
  <c r="D1301" i="15"/>
  <c r="E43" i="12"/>
  <c r="G184" i="15" s="1"/>
  <c r="E42" i="12"/>
  <c r="G183" i="15" s="1"/>
  <c r="F118" i="1"/>
  <c r="F1402" i="15" s="1"/>
  <c r="F1403" i="15"/>
  <c r="F148" i="1"/>
  <c r="F1432" i="15" s="1"/>
  <c r="F1433" i="15"/>
  <c r="F155" i="1"/>
  <c r="F1439" i="15" s="1"/>
  <c r="F1440" i="15"/>
  <c r="F214" i="1"/>
  <c r="F1498" i="15" s="1"/>
  <c r="F1499" i="15"/>
  <c r="F245" i="1"/>
  <c r="F1529" i="15" s="1"/>
  <c r="F1530" i="15"/>
  <c r="F257" i="1"/>
  <c r="F1541" i="15" s="1"/>
  <c r="F1542" i="15"/>
  <c r="F274" i="1"/>
  <c r="F1558" i="15" s="1"/>
  <c r="F1559" i="15"/>
  <c r="F291" i="1"/>
  <c r="F1575" i="15" s="1"/>
  <c r="F1576" i="15"/>
  <c r="G327" i="1"/>
  <c r="G1611" i="15" s="1"/>
  <c r="G1613" i="15"/>
  <c r="G355" i="1"/>
  <c r="G1639" i="15" s="1"/>
  <c r="G1640" i="15"/>
  <c r="G401" i="1"/>
  <c r="G1685" i="15" s="1"/>
  <c r="G1686" i="15"/>
  <c r="G410" i="1"/>
  <c r="G1694" i="15" s="1"/>
  <c r="G1696" i="15"/>
  <c r="G488" i="1"/>
  <c r="G1772" i="15" s="1"/>
  <c r="G1773" i="15"/>
  <c r="G506" i="1"/>
  <c r="G1790" i="15" s="1"/>
  <c r="G1791" i="15"/>
  <c r="F573" i="1"/>
  <c r="F1857" i="15" s="1"/>
  <c r="F1858" i="15"/>
  <c r="F582" i="1"/>
  <c r="F1866" i="15" s="1"/>
  <c r="F1867" i="15"/>
  <c r="F623" i="1"/>
  <c r="F1907" i="15" s="1"/>
  <c r="F1908" i="15"/>
  <c r="F678" i="1"/>
  <c r="F1962" i="15" s="1"/>
  <c r="F1964" i="15"/>
  <c r="F716" i="1"/>
  <c r="F2000" i="15" s="1"/>
  <c r="F746" i="1"/>
  <c r="F2030" i="15" s="1"/>
  <c r="E14" i="11"/>
  <c r="F1309" i="15"/>
  <c r="D11" i="1"/>
  <c r="D1308" i="15"/>
  <c r="E27" i="1"/>
  <c r="E1311" i="15" s="1"/>
  <c r="F1311" i="15"/>
  <c r="G11" i="1"/>
  <c r="G1308" i="15"/>
  <c r="C4" i="1"/>
  <c r="C1288" i="15" s="1"/>
  <c r="C1301" i="15"/>
  <c r="D233" i="1"/>
  <c r="D1517" i="15" s="1"/>
  <c r="D1522" i="15"/>
  <c r="D263" i="1"/>
  <c r="D1547" i="15" s="1"/>
  <c r="D1553" i="15"/>
  <c r="C218" i="1"/>
  <c r="C1502" i="15" s="1"/>
  <c r="C1508" i="15"/>
  <c r="E82" i="9"/>
  <c r="F271" i="15" s="1"/>
  <c r="D1392" i="15"/>
  <c r="D1426" i="15"/>
  <c r="D137" i="15"/>
  <c r="D132" i="15" s="1"/>
  <c r="C14" i="1"/>
  <c r="C1416" i="15"/>
  <c r="D10" i="1"/>
  <c r="D1412" i="15"/>
  <c r="G10" i="1"/>
  <c r="G1412" i="15"/>
  <c r="C1426" i="15"/>
  <c r="C137" i="15"/>
  <c r="C132" i="15" s="1"/>
  <c r="D17" i="9"/>
  <c r="E206" i="15" s="1"/>
  <c r="C1388" i="15"/>
  <c r="C8" i="1"/>
  <c r="B10" i="11" s="1"/>
  <c r="C1410" i="15"/>
  <c r="F14" i="1"/>
  <c r="F1298" i="15" s="1"/>
  <c r="F1416" i="15"/>
  <c r="E70" i="1"/>
  <c r="E1354" i="15" s="1"/>
  <c r="E1356" i="15"/>
  <c r="C134" i="1"/>
  <c r="D78" i="9"/>
  <c r="E267" i="15" s="1"/>
  <c r="D65" i="9"/>
  <c r="E254" i="15" s="1"/>
  <c r="E1926" i="15"/>
  <c r="E1967" i="15"/>
  <c r="E36" i="12"/>
  <c r="G177" i="15" s="1"/>
  <c r="E1849" i="15"/>
  <c r="F104" i="1"/>
  <c r="F1388" i="15" s="1"/>
  <c r="F1389" i="15"/>
  <c r="F242" i="1"/>
  <c r="F1526" i="15" s="1"/>
  <c r="F1527" i="15"/>
  <c r="F254" i="1"/>
  <c r="F1538" i="15" s="1"/>
  <c r="F1539" i="15"/>
  <c r="F286" i="1"/>
  <c r="F1570" i="15" s="1"/>
  <c r="F1571" i="15"/>
  <c r="G405" i="1"/>
  <c r="G1689" i="15" s="1"/>
  <c r="G1690" i="15"/>
  <c r="G491" i="1"/>
  <c r="G1775" i="15" s="1"/>
  <c r="G1777" i="15"/>
  <c r="G515" i="1"/>
  <c r="G1799" i="15" s="1"/>
  <c r="G1800" i="15"/>
  <c r="F569" i="1"/>
  <c r="F1853" i="15" s="1"/>
  <c r="F1854" i="15"/>
  <c r="F627" i="1"/>
  <c r="F1911" i="15" s="1"/>
  <c r="F1912" i="15"/>
  <c r="F743" i="1"/>
  <c r="F2027" i="15" s="1"/>
  <c r="F13" i="1"/>
  <c r="F1310" i="15"/>
  <c r="E83" i="9"/>
  <c r="F272" i="15" s="1"/>
  <c r="D1870" i="15"/>
  <c r="D218" i="1"/>
  <c r="D1502" i="15" s="1"/>
  <c r="D1508" i="15"/>
  <c r="G8" i="1"/>
  <c r="G1410" i="15"/>
  <c r="E1924" i="15"/>
  <c r="E1965" i="15"/>
  <c r="E607" i="1"/>
  <c r="E1891" i="15" s="1"/>
  <c r="E1900" i="15"/>
  <c r="E543" i="1"/>
  <c r="E1827" i="15" s="1"/>
  <c r="E1862" i="15"/>
  <c r="F108" i="1"/>
  <c r="F1392" i="15" s="1"/>
  <c r="F1393" i="15"/>
  <c r="F251" i="1"/>
  <c r="F1535" i="15" s="1"/>
  <c r="F1536" i="15"/>
  <c r="F283" i="1"/>
  <c r="F1567" i="15" s="1"/>
  <c r="F1568" i="15"/>
  <c r="F298" i="1"/>
  <c r="F1582" i="15" s="1"/>
  <c r="F1583" i="15"/>
  <c r="G345" i="1"/>
  <c r="G1629" i="15" s="1"/>
  <c r="G1630" i="15"/>
  <c r="G500" i="1"/>
  <c r="G1784" i="15" s="1"/>
  <c r="G1785" i="15"/>
  <c r="G512" i="1"/>
  <c r="G1796" i="15" s="1"/>
  <c r="G1797" i="15"/>
  <c r="G523" i="1"/>
  <c r="G1807" i="15" s="1"/>
  <c r="G1808" i="15"/>
  <c r="F566" i="1"/>
  <c r="F1850" i="15" s="1"/>
  <c r="F1851" i="15"/>
  <c r="F631" i="1"/>
  <c r="F1915" i="15" s="1"/>
  <c r="F1916" i="15"/>
  <c r="E1925" i="15"/>
  <c r="E1966" i="15"/>
  <c r="E608" i="1"/>
  <c r="E1892" i="15" s="1"/>
  <c r="E1901" i="15"/>
  <c r="E37" i="12"/>
  <c r="G178" i="15" s="1"/>
  <c r="E1856" i="15"/>
  <c r="E35" i="12"/>
  <c r="G176" i="15" s="1"/>
  <c r="E1842" i="15"/>
  <c r="G83" i="1"/>
  <c r="G1367" i="15" s="1"/>
  <c r="G1368" i="15"/>
  <c r="G104" i="1"/>
  <c r="G1388" i="15" s="1"/>
  <c r="G1389" i="15"/>
  <c r="G112" i="1"/>
  <c r="G1396" i="15" s="1"/>
  <c r="G1398" i="15"/>
  <c r="G1427" i="15"/>
  <c r="G138" i="15"/>
  <c r="G151" i="1"/>
  <c r="G1435" i="15" s="1"/>
  <c r="G1436" i="15"/>
  <c r="G242" i="1"/>
  <c r="G1526" i="15" s="1"/>
  <c r="G1527" i="15"/>
  <c r="G248" i="1"/>
  <c r="G1532" i="15" s="1"/>
  <c r="G1533" i="15"/>
  <c r="G254" i="1"/>
  <c r="G1538" i="15" s="1"/>
  <c r="G1539" i="15"/>
  <c r="G279" i="1"/>
  <c r="G1563" i="15" s="1"/>
  <c r="G1564" i="15"/>
  <c r="G286" i="1"/>
  <c r="G1570" i="15" s="1"/>
  <c r="G1571" i="15"/>
  <c r="G295" i="1"/>
  <c r="G1579" i="15" s="1"/>
  <c r="G1580" i="15"/>
  <c r="F345" i="1"/>
  <c r="F1629" i="15" s="1"/>
  <c r="F1630" i="15"/>
  <c r="F355" i="1"/>
  <c r="F1639" i="15" s="1"/>
  <c r="F1640" i="15"/>
  <c r="F401" i="1"/>
  <c r="F1685" i="15" s="1"/>
  <c r="F1686" i="15"/>
  <c r="F450" i="1"/>
  <c r="F1734" i="15" s="1"/>
  <c r="F1735" i="15"/>
  <c r="F488" i="1"/>
  <c r="F1772" i="15" s="1"/>
  <c r="F1773" i="15"/>
  <c r="F500" i="1"/>
  <c r="F1784" i="15" s="1"/>
  <c r="F1785" i="15"/>
  <c r="F506" i="1"/>
  <c r="F1790" i="15" s="1"/>
  <c r="F1791" i="15"/>
  <c r="F512" i="1"/>
  <c r="F1796" i="15" s="1"/>
  <c r="F1797" i="15"/>
  <c r="F523" i="1"/>
  <c r="F1807" i="15" s="1"/>
  <c r="F1808" i="15"/>
  <c r="F559" i="1"/>
  <c r="F1843" i="15" s="1"/>
  <c r="F1845" i="15"/>
  <c r="G569" i="1"/>
  <c r="G1853" i="15" s="1"/>
  <c r="G1854" i="15"/>
  <c r="G579" i="1"/>
  <c r="G1863" i="15" s="1"/>
  <c r="G1864" i="15"/>
  <c r="G586" i="1"/>
  <c r="G1870" i="15" s="1"/>
  <c r="G1871" i="15"/>
  <c r="G619" i="1"/>
  <c r="G1903" i="15" s="1"/>
  <c r="G1904" i="15"/>
  <c r="G627" i="1"/>
  <c r="G1911" i="15" s="1"/>
  <c r="G1912" i="15"/>
  <c r="G634" i="1"/>
  <c r="G1918" i="15" s="1"/>
  <c r="G1919" i="15"/>
  <c r="G650" i="1"/>
  <c r="G1934" i="15" s="1"/>
  <c r="G1935" i="15"/>
  <c r="G657" i="1"/>
  <c r="G1941" i="15" s="1"/>
  <c r="G1942" i="15"/>
  <c r="G667" i="1"/>
  <c r="G1951" i="15" s="1"/>
  <c r="G1952" i="15"/>
  <c r="G675" i="1"/>
  <c r="G1959" i="15" s="1"/>
  <c r="G1960" i="15"/>
  <c r="G685" i="1"/>
  <c r="G1969" i="15" s="1"/>
  <c r="G1970" i="15"/>
  <c r="G692" i="1"/>
  <c r="G1976" i="15" s="1"/>
  <c r="G1977" i="15"/>
  <c r="G701" i="1"/>
  <c r="G1985" i="15" s="1"/>
  <c r="G1986" i="15"/>
  <c r="G707" i="1"/>
  <c r="G1991" i="15" s="1"/>
  <c r="G1992" i="15"/>
  <c r="G713" i="1"/>
  <c r="G1997" i="15" s="1"/>
  <c r="G719" i="1"/>
  <c r="G2003" i="15" s="1"/>
  <c r="G743" i="1"/>
  <c r="G2027" i="15" s="1"/>
  <c r="G751" i="1"/>
  <c r="G2035" i="15" s="1"/>
  <c r="G4" i="1"/>
  <c r="G1288" i="15" s="1"/>
  <c r="G1301" i="15"/>
  <c r="D9" i="1"/>
  <c r="D1882" i="15"/>
  <c r="D637" i="1"/>
  <c r="D1931" i="15"/>
  <c r="E77" i="9"/>
  <c r="F266" i="15" s="1"/>
  <c r="D1896" i="15"/>
  <c r="E87" i="9"/>
  <c r="F276" i="15" s="1"/>
  <c r="D1723" i="15"/>
  <c r="D361" i="1"/>
  <c r="D1645" i="15" s="1"/>
  <c r="D1667" i="15"/>
  <c r="C10" i="1"/>
  <c r="C1412" i="15"/>
  <c r="D603" i="1"/>
  <c r="D1887" i="15" s="1"/>
  <c r="C729" i="1"/>
  <c r="C2013" i="15" s="1"/>
  <c r="E17" i="9"/>
  <c r="F206" i="15" s="1"/>
  <c r="G13" i="1"/>
  <c r="F11" i="1"/>
  <c r="F9" i="1"/>
  <c r="G9" i="1"/>
  <c r="D7" i="1"/>
  <c r="G7" i="1"/>
  <c r="F7" i="1"/>
  <c r="D86" i="1"/>
  <c r="D1370" i="15" s="1"/>
  <c r="E127" i="1"/>
  <c r="E1411" i="15" s="1"/>
  <c r="E24" i="1"/>
  <c r="E1308" i="15" s="1"/>
  <c r="F30" i="1"/>
  <c r="F1314" i="15" s="1"/>
  <c r="E38" i="1"/>
  <c r="E1322" i="15" s="1"/>
  <c r="G30" i="1"/>
  <c r="G1314" i="15" s="1"/>
  <c r="G97" i="1"/>
  <c r="G1381" i="15" s="1"/>
  <c r="G88" i="1"/>
  <c r="G1372" i="15" s="1"/>
  <c r="E129" i="1"/>
  <c r="E1413" i="15" s="1"/>
  <c r="F97" i="1"/>
  <c r="F1381" i="15" s="1"/>
  <c r="F88" i="1"/>
  <c r="F1372" i="15" s="1"/>
  <c r="E130" i="1"/>
  <c r="E1414" i="15" s="1"/>
  <c r="E132" i="1"/>
  <c r="D123" i="1"/>
  <c r="D1407" i="15" s="1"/>
  <c r="E133" i="1"/>
  <c r="E1417" i="15" s="1"/>
  <c r="E126" i="1"/>
  <c r="F142" i="1"/>
  <c r="F136" i="1"/>
  <c r="F1420" i="15" s="1"/>
  <c r="E131" i="1"/>
  <c r="E1415" i="15" s="1"/>
  <c r="E124" i="1"/>
  <c r="E1408" i="15" s="1"/>
  <c r="G142" i="1"/>
  <c r="G136" i="1"/>
  <c r="G1420" i="15" s="1"/>
  <c r="E125" i="1"/>
  <c r="E1409" i="15" s="1"/>
  <c r="E128" i="1"/>
  <c r="E1412" i="15" s="1"/>
  <c r="G206" i="1"/>
  <c r="G1490" i="15" s="1"/>
  <c r="G200" i="1"/>
  <c r="G1484" i="15" s="1"/>
  <c r="E439" i="1"/>
  <c r="E539" i="1"/>
  <c r="F238" i="1"/>
  <c r="F234" i="1"/>
  <c r="F1518" i="15" s="1"/>
  <c r="G390" i="1"/>
  <c r="G383" i="1"/>
  <c r="G361" i="1" s="1"/>
  <c r="G450" i="1"/>
  <c r="G1734" i="15" s="1"/>
  <c r="G431" i="1"/>
  <c r="G1715" i="15" s="1"/>
  <c r="G264" i="1"/>
  <c r="G1548" i="15" s="1"/>
  <c r="G269" i="1"/>
  <c r="G219" i="1"/>
  <c r="G1503" i="15" s="1"/>
  <c r="G224" i="1"/>
  <c r="G1508" i="15" s="1"/>
  <c r="F390" i="1"/>
  <c r="F1674" i="15" s="1"/>
  <c r="F383" i="1"/>
  <c r="F361" i="1" s="1"/>
  <c r="G238" i="1"/>
  <c r="G234" i="1"/>
  <c r="G1518" i="15" s="1"/>
  <c r="F372" i="1"/>
  <c r="E534" i="1"/>
  <c r="E1818" i="15" s="1"/>
  <c r="F206" i="1"/>
  <c r="F1490" i="15" s="1"/>
  <c r="F200" i="1"/>
  <c r="F1484" i="15" s="1"/>
  <c r="F224" i="1"/>
  <c r="F1508" i="15" s="1"/>
  <c r="F219" i="1"/>
  <c r="F1503" i="15" s="1"/>
  <c r="F264" i="1"/>
  <c r="F1548" i="15" s="1"/>
  <c r="F269" i="1"/>
  <c r="G372" i="1"/>
  <c r="G1656" i="15" s="1"/>
  <c r="F431" i="1"/>
  <c r="F1715" i="15" s="1"/>
  <c r="F535" i="1"/>
  <c r="F1819" i="15" s="1"/>
  <c r="F544" i="1"/>
  <c r="F1828" i="15" s="1"/>
  <c r="E536" i="1"/>
  <c r="G544" i="1"/>
  <c r="G1828" i="15" s="1"/>
  <c r="G535" i="1"/>
  <c r="G1819" i="15" s="1"/>
  <c r="D459" i="1"/>
  <c r="D1743" i="15" s="1"/>
  <c r="F470" i="1"/>
  <c r="F1754" i="15" s="1"/>
  <c r="F478" i="1"/>
  <c r="E538" i="1"/>
  <c r="E34" i="12"/>
  <c r="G175" i="15" s="1"/>
  <c r="E542" i="1"/>
  <c r="G470" i="1"/>
  <c r="G1754" i="15" s="1"/>
  <c r="G478" i="1"/>
  <c r="G1762" i="15" s="1"/>
  <c r="G612" i="1"/>
  <c r="G605" i="1"/>
  <c r="G1889" i="15" s="1"/>
  <c r="E39" i="12"/>
  <c r="G180" i="15" s="1"/>
  <c r="E610" i="1"/>
  <c r="E1894" i="15" s="1"/>
  <c r="E611" i="1"/>
  <c r="E1895" i="15" s="1"/>
  <c r="E609" i="1"/>
  <c r="E1893" i="15" s="1"/>
  <c r="F612" i="1"/>
  <c r="F605" i="1"/>
  <c r="F1889" i="15" s="1"/>
  <c r="E1930" i="15"/>
  <c r="F647" i="1"/>
  <c r="F1931" i="15" s="1"/>
  <c r="F639" i="1"/>
  <c r="F1923" i="15" s="1"/>
  <c r="E648" i="1"/>
  <c r="E1932" i="15" s="1"/>
  <c r="E1927" i="15"/>
  <c r="G647" i="1"/>
  <c r="G1931" i="15" s="1"/>
  <c r="G1923" i="15"/>
  <c r="F650" i="1"/>
  <c r="E651" i="1"/>
  <c r="E1935" i="15" s="1"/>
  <c r="F653" i="1"/>
  <c r="E654" i="1"/>
  <c r="E1938" i="15" s="1"/>
  <c r="E658" i="1"/>
  <c r="E1942" i="15" s="1"/>
  <c r="F657" i="1"/>
  <c r="E665" i="1"/>
  <c r="E1949" i="15" s="1"/>
  <c r="F664" i="1"/>
  <c r="F667" i="1"/>
  <c r="E668" i="1"/>
  <c r="E1952" i="15" s="1"/>
  <c r="F675" i="1"/>
  <c r="E676" i="1"/>
  <c r="E1960" i="15" s="1"/>
  <c r="F670" i="1"/>
  <c r="E671" i="1"/>
  <c r="E1955" i="15" s="1"/>
  <c r="E686" i="1"/>
  <c r="E1970" i="15" s="1"/>
  <c r="F685" i="1"/>
  <c r="F692" i="1"/>
  <c r="E693" i="1"/>
  <c r="E1977" i="15" s="1"/>
  <c r="F689" i="1"/>
  <c r="E690" i="1"/>
  <c r="E1974" i="15" s="1"/>
  <c r="F701" i="1"/>
  <c r="E702" i="1"/>
  <c r="E1986" i="15" s="1"/>
  <c r="F707" i="1"/>
  <c r="E708" i="1"/>
  <c r="E1992" i="15" s="1"/>
  <c r="E714" i="1"/>
  <c r="E1998" i="15" s="1"/>
  <c r="F698" i="1"/>
  <c r="E699" i="1"/>
  <c r="E1983" i="15" s="1"/>
  <c r="F704" i="1"/>
  <c r="E705" i="1"/>
  <c r="E1989" i="15" s="1"/>
  <c r="F710" i="1"/>
  <c r="E711" i="1"/>
  <c r="E1995" i="15" s="1"/>
  <c r="F713" i="1"/>
  <c r="F1997" i="15" s="1"/>
  <c r="F719" i="1"/>
  <c r="F2003" i="15" s="1"/>
  <c r="E720" i="1"/>
  <c r="E2004" i="15" s="1"/>
  <c r="G739" i="1"/>
  <c r="G2023" i="15" s="1"/>
  <c r="G731" i="1"/>
  <c r="G2015" i="15" s="1"/>
  <c r="F739" i="1"/>
  <c r="F2023" i="15" s="1"/>
  <c r="F731" i="1"/>
  <c r="F2015" i="15" s="1"/>
  <c r="E25" i="1"/>
  <c r="E98" i="1"/>
  <c r="E1382" i="15" s="1"/>
  <c r="E143" i="1"/>
  <c r="E1427" i="15" s="1"/>
  <c r="E174" i="1"/>
  <c r="E1458" i="15" s="1"/>
  <c r="E208" i="1"/>
  <c r="E1492" i="15" s="1"/>
  <c r="E225" i="1"/>
  <c r="E1509" i="15" s="1"/>
  <c r="E270" i="1"/>
  <c r="E1554" i="15" s="1"/>
  <c r="E316" i="1"/>
  <c r="E1600" i="15" s="1"/>
  <c r="E26" i="1"/>
  <c r="E1310" i="15" s="1"/>
  <c r="E374" i="1"/>
  <c r="E513" i="1"/>
  <c r="E524" i="1"/>
  <c r="E329" i="1"/>
  <c r="E1613" i="15" s="1"/>
  <c r="C9" i="1"/>
  <c r="E391" i="1"/>
  <c r="E1675" i="15" s="1"/>
  <c r="E480" i="1"/>
  <c r="E1764" i="15" s="1"/>
  <c r="E528" i="1"/>
  <c r="E546" i="1"/>
  <c r="E1830" i="15" s="1"/>
  <c r="C429" i="1"/>
  <c r="C1713" i="15" s="1"/>
  <c r="C603" i="1"/>
  <c r="D77" i="9"/>
  <c r="E341" i="1"/>
  <c r="E351" i="1"/>
  <c r="E397" i="1"/>
  <c r="E406" i="1"/>
  <c r="E425" i="1"/>
  <c r="E451" i="1"/>
  <c r="E489" i="1"/>
  <c r="E501" i="1"/>
  <c r="E507" i="1"/>
  <c r="E105" i="1"/>
  <c r="E114" i="1"/>
  <c r="E152" i="1"/>
  <c r="E243" i="1"/>
  <c r="E249" i="1"/>
  <c r="E255" i="1"/>
  <c r="E280" i="1"/>
  <c r="E287" i="1"/>
  <c r="E296" i="1"/>
  <c r="E346" i="1"/>
  <c r="E356" i="1"/>
  <c r="E402" i="1"/>
  <c r="F410" i="1"/>
  <c r="E412" i="1"/>
  <c r="E1696" i="15" s="1"/>
  <c r="E493" i="1"/>
  <c r="E504" i="1"/>
  <c r="E510" i="1"/>
  <c r="E516" i="1"/>
  <c r="E19" i="1"/>
  <c r="E1303" i="15" s="1"/>
  <c r="E84" i="1"/>
  <c r="E109" i="1"/>
  <c r="E119" i="1"/>
  <c r="E149" i="1"/>
  <c r="E156" i="1"/>
  <c r="F185" i="1"/>
  <c r="E187" i="1"/>
  <c r="E1471" i="15" s="1"/>
  <c r="E215" i="1"/>
  <c r="E239" i="1"/>
  <c r="E246" i="1"/>
  <c r="E252" i="1"/>
  <c r="E258" i="1"/>
  <c r="E275" i="1"/>
  <c r="E284" i="1"/>
  <c r="E292" i="1"/>
  <c r="E299" i="1"/>
  <c r="F4" i="1"/>
  <c r="E17" i="1"/>
  <c r="E1301" i="15" s="1"/>
  <c r="E20" i="1"/>
  <c r="E1304" i="15" s="1"/>
  <c r="C7" i="1"/>
  <c r="C468" i="1"/>
  <c r="C1752" i="15" s="1"/>
  <c r="D134" i="1"/>
  <c r="E575" i="1"/>
  <c r="D595" i="1"/>
  <c r="D1879" i="15" s="1"/>
  <c r="C533" i="1"/>
  <c r="D533" i="1"/>
  <c r="D6" i="1"/>
  <c r="E598" i="1"/>
  <c r="E1882" i="15" s="1"/>
  <c r="E599" i="1"/>
  <c r="E1883" i="15" s="1"/>
  <c r="G6" i="1"/>
  <c r="F6" i="1"/>
  <c r="F1290" i="15" s="1"/>
  <c r="C459" i="1"/>
  <c r="C1743" i="15" s="1"/>
  <c r="E601" i="1"/>
  <c r="E1885" i="15" s="1"/>
  <c r="E597" i="1"/>
  <c r="E1881" i="15" s="1"/>
  <c r="C465" i="1"/>
  <c r="C1749" i="15" s="1"/>
  <c r="D18" i="1"/>
  <c r="D1302" i="15" s="1"/>
  <c r="E596" i="1"/>
  <c r="E1880" i="15" s="1"/>
  <c r="C123" i="1"/>
  <c r="C1407" i="15" s="1"/>
  <c r="C18" i="1"/>
  <c r="C1302" i="15" s="1"/>
  <c r="C464" i="1"/>
  <c r="C1748" i="15" s="1"/>
  <c r="F172" i="1"/>
  <c r="F1456" i="15" s="1"/>
  <c r="F161" i="1"/>
  <c r="F1445" i="15" s="1"/>
  <c r="G172" i="1"/>
  <c r="G1456" i="15" s="1"/>
  <c r="G161" i="1"/>
  <c r="G1445" i="15" s="1"/>
  <c r="G314" i="1"/>
  <c r="G303" i="1"/>
  <c r="G1587" i="15" s="1"/>
  <c r="C13" i="1"/>
  <c r="C1297" i="15" s="1"/>
  <c r="F314" i="1"/>
  <c r="F1598" i="15" s="1"/>
  <c r="F303" i="1"/>
  <c r="F1587" i="15" s="1"/>
  <c r="E753" i="1"/>
  <c r="E2037" i="15" s="1"/>
  <c r="E747" i="1"/>
  <c r="E2031" i="15" s="1"/>
  <c r="E554" i="1"/>
  <c r="E567" i="1"/>
  <c r="E744" i="1"/>
  <c r="E2028" i="15" s="1"/>
  <c r="E561" i="1"/>
  <c r="E717" i="1"/>
  <c r="E2001" i="15" s="1"/>
  <c r="E680" i="1"/>
  <c r="E1964" i="15" s="1"/>
  <c r="E632" i="1"/>
  <c r="E628" i="1"/>
  <c r="E624" i="1"/>
  <c r="E580" i="1"/>
  <c r="E583" i="1"/>
  <c r="E614" i="1"/>
  <c r="E1898" i="15" s="1"/>
  <c r="E635" i="1"/>
  <c r="E574" i="1"/>
  <c r="E570" i="1"/>
  <c r="E740" i="1"/>
  <c r="E2024" i="15" s="1"/>
  <c r="E620" i="1"/>
  <c r="E587" i="1"/>
  <c r="E1658" i="15" l="1"/>
  <c r="F1656" i="15"/>
  <c r="F359" i="1"/>
  <c r="F1643" i="15" s="1"/>
  <c r="E1928" i="15"/>
  <c r="E600" i="1"/>
  <c r="E1884" i="15" s="1"/>
  <c r="C12" i="1"/>
  <c r="E1309" i="15"/>
  <c r="E327" i="1"/>
  <c r="E1611" i="15" s="1"/>
  <c r="E138" i="15"/>
  <c r="E73" i="9"/>
  <c r="F262" i="15" s="1"/>
  <c r="D75" i="9"/>
  <c r="E264" i="15" s="1"/>
  <c r="E716" i="1"/>
  <c r="E2000" i="15" s="1"/>
  <c r="E76" i="9"/>
  <c r="F265" i="15" s="1"/>
  <c r="E751" i="1"/>
  <c r="E2035" i="15" s="1"/>
  <c r="D74" i="9"/>
  <c r="E263" i="15" s="1"/>
  <c r="E464" i="1"/>
  <c r="E1748" i="15" s="1"/>
  <c r="E582" i="1"/>
  <c r="E1866" i="15" s="1"/>
  <c r="E1867" i="15"/>
  <c r="E743" i="1"/>
  <c r="E2027" i="15" s="1"/>
  <c r="E515" i="1"/>
  <c r="E1799" i="15" s="1"/>
  <c r="E1800" i="15"/>
  <c r="E254" i="1"/>
  <c r="E1538" i="15" s="1"/>
  <c r="E1539" i="15"/>
  <c r="E395" i="1"/>
  <c r="E1679" i="15" s="1"/>
  <c r="E1681" i="15"/>
  <c r="B13" i="8"/>
  <c r="C21" i="15" s="1"/>
  <c r="C1293" i="15"/>
  <c r="E670" i="1"/>
  <c r="E1954" i="15" s="1"/>
  <c r="F1954" i="15"/>
  <c r="E667" i="1"/>
  <c r="E1951" i="15" s="1"/>
  <c r="F1951" i="15"/>
  <c r="E650" i="1"/>
  <c r="E1934" i="15" s="1"/>
  <c r="F1934" i="15"/>
  <c r="G603" i="1"/>
  <c r="G1887" i="15" s="1"/>
  <c r="G1896" i="15"/>
  <c r="F1645" i="15"/>
  <c r="F1667" i="15"/>
  <c r="G1645" i="15"/>
  <c r="G1667" i="15"/>
  <c r="E11" i="8"/>
  <c r="F19" i="15" s="1"/>
  <c r="F1291" i="15"/>
  <c r="B14" i="8"/>
  <c r="C22" i="15" s="1"/>
  <c r="C1294" i="15"/>
  <c r="C24" i="8"/>
  <c r="D1298" i="15"/>
  <c r="E12" i="8"/>
  <c r="F1292" i="15"/>
  <c r="C19" i="8"/>
  <c r="D1297" i="15"/>
  <c r="E739" i="1"/>
  <c r="E2023" i="15" s="1"/>
  <c r="E627" i="1"/>
  <c r="E1911" i="15" s="1"/>
  <c r="E1912" i="15"/>
  <c r="E559" i="1"/>
  <c r="E1843" i="15" s="1"/>
  <c r="E1845" i="15"/>
  <c r="E81" i="9"/>
  <c r="D1817" i="15"/>
  <c r="E537" i="1"/>
  <c r="E1859" i="15"/>
  <c r="B11" i="8"/>
  <c r="C19" i="15" s="1"/>
  <c r="C1291" i="15"/>
  <c r="E298" i="1"/>
  <c r="E1582" i="15" s="1"/>
  <c r="E1583" i="15"/>
  <c r="E257" i="1"/>
  <c r="E1541" i="15" s="1"/>
  <c r="E1542" i="15"/>
  <c r="E214" i="1"/>
  <c r="E1498" i="15" s="1"/>
  <c r="E1499" i="15"/>
  <c r="E148" i="1"/>
  <c r="E1432" i="15" s="1"/>
  <c r="E1433" i="15"/>
  <c r="E491" i="1"/>
  <c r="E1775" i="15" s="1"/>
  <c r="E1777" i="15"/>
  <c r="E355" i="1"/>
  <c r="E1639" i="15" s="1"/>
  <c r="E1640" i="15"/>
  <c r="E279" i="1"/>
  <c r="E1563" i="15" s="1"/>
  <c r="E1564" i="15"/>
  <c r="E151" i="1"/>
  <c r="E1435" i="15" s="1"/>
  <c r="E1436" i="15"/>
  <c r="E500" i="1"/>
  <c r="E1784" i="15" s="1"/>
  <c r="E1785" i="15"/>
  <c r="E405" i="1"/>
  <c r="E1689" i="15" s="1"/>
  <c r="E1690" i="15"/>
  <c r="D76" i="9"/>
  <c r="E265" i="15" s="1"/>
  <c r="E266" i="15"/>
  <c r="E512" i="1"/>
  <c r="E1796" i="15" s="1"/>
  <c r="E1797" i="15"/>
  <c r="G729" i="1"/>
  <c r="G2013" i="15" s="1"/>
  <c r="E713" i="1"/>
  <c r="E1997" i="15" s="1"/>
  <c r="E701" i="1"/>
  <c r="E1985" i="15" s="1"/>
  <c r="F1985" i="15"/>
  <c r="E692" i="1"/>
  <c r="E1976" i="15" s="1"/>
  <c r="F1976" i="15"/>
  <c r="E657" i="1"/>
  <c r="E1941" i="15" s="1"/>
  <c r="F1941" i="15"/>
  <c r="E466" i="1"/>
  <c r="E1750" i="15" s="1"/>
  <c r="E1826" i="15"/>
  <c r="F468" i="1"/>
  <c r="F1752" i="15" s="1"/>
  <c r="F1762" i="15"/>
  <c r="G233" i="1"/>
  <c r="G1517" i="15" s="1"/>
  <c r="G1522" i="15"/>
  <c r="F233" i="1"/>
  <c r="F1517" i="15" s="1"/>
  <c r="F1522" i="15"/>
  <c r="F87" i="9"/>
  <c r="G276" i="15" s="1"/>
  <c r="E1723" i="15"/>
  <c r="F16" i="8"/>
  <c r="G24" i="15" s="1"/>
  <c r="G1296" i="15"/>
  <c r="D45" i="9"/>
  <c r="C1418" i="15"/>
  <c r="F14" i="8"/>
  <c r="G22" i="15" s="1"/>
  <c r="G1294" i="15"/>
  <c r="B24" i="8"/>
  <c r="C1298" i="15"/>
  <c r="E16" i="8"/>
  <c r="F24" i="15" s="1"/>
  <c r="F1296" i="15"/>
  <c r="D593" i="1"/>
  <c r="D1877" i="15" s="1"/>
  <c r="D109" i="9"/>
  <c r="E631" i="1"/>
  <c r="E1915" i="15" s="1"/>
  <c r="E1916" i="15"/>
  <c r="D81" i="9"/>
  <c r="E270" i="15" s="1"/>
  <c r="C1817" i="15"/>
  <c r="E251" i="1"/>
  <c r="E1535" i="15" s="1"/>
  <c r="E1536" i="15"/>
  <c r="E112" i="1"/>
  <c r="E1396" i="15" s="1"/>
  <c r="E1398" i="15"/>
  <c r="C593" i="1"/>
  <c r="C1877" i="15" s="1"/>
  <c r="C1887" i="15"/>
  <c r="G263" i="1"/>
  <c r="G1547" i="15" s="1"/>
  <c r="G1553" i="15"/>
  <c r="E109" i="9"/>
  <c r="D1921" i="15"/>
  <c r="E619" i="1"/>
  <c r="E1903" i="15" s="1"/>
  <c r="E1904" i="15"/>
  <c r="E623" i="1"/>
  <c r="E1907" i="15" s="1"/>
  <c r="E1908" i="15"/>
  <c r="E552" i="1"/>
  <c r="E1836" i="15" s="1"/>
  <c r="E1838" i="15"/>
  <c r="G301" i="1"/>
  <c r="G1585" i="15" s="1"/>
  <c r="G1598" i="15"/>
  <c r="C10" i="8"/>
  <c r="D18" i="15" s="1"/>
  <c r="D1290" i="15"/>
  <c r="E274" i="1"/>
  <c r="E1558" i="15" s="1"/>
  <c r="E1559" i="15"/>
  <c r="E83" i="1"/>
  <c r="E1367" i="15" s="1"/>
  <c r="E1368" i="15"/>
  <c r="E401" i="1"/>
  <c r="E1685" i="15" s="1"/>
  <c r="E1686" i="15"/>
  <c r="E242" i="1"/>
  <c r="E1526" i="15" s="1"/>
  <c r="E1527" i="15"/>
  <c r="E423" i="1"/>
  <c r="E1707" i="15" s="1"/>
  <c r="E1709" i="15"/>
  <c r="E710" i="1"/>
  <c r="E1994" i="15" s="1"/>
  <c r="F1994" i="15"/>
  <c r="E698" i="1"/>
  <c r="E1982" i="15" s="1"/>
  <c r="F1982" i="15"/>
  <c r="E675" i="1"/>
  <c r="E1959" i="15" s="1"/>
  <c r="F1959" i="15"/>
  <c r="E653" i="1"/>
  <c r="E1937" i="15" s="1"/>
  <c r="F1937" i="15"/>
  <c r="F603" i="1"/>
  <c r="F1887" i="15" s="1"/>
  <c r="F1896" i="15"/>
  <c r="F263" i="1"/>
  <c r="F1547" i="15" s="1"/>
  <c r="F1553" i="15"/>
  <c r="E8" i="1"/>
  <c r="E1292" i="15" s="1"/>
  <c r="E1410" i="15"/>
  <c r="C11" i="8"/>
  <c r="D19" i="15" s="1"/>
  <c r="D1291" i="15"/>
  <c r="E15" i="8"/>
  <c r="F1295" i="15"/>
  <c r="F19" i="8"/>
  <c r="G1297" i="15"/>
  <c r="C13" i="8"/>
  <c r="D21" i="15" s="1"/>
  <c r="D1293" i="15"/>
  <c r="F12" i="8"/>
  <c r="G20" i="15" s="1"/>
  <c r="G1292" i="15"/>
  <c r="C12" i="8"/>
  <c r="D20" i="15" s="1"/>
  <c r="D1292" i="15"/>
  <c r="E80" i="9"/>
  <c r="F269" i="15" s="1"/>
  <c r="D1752" i="15"/>
  <c r="C16" i="8"/>
  <c r="D24" i="15" s="1"/>
  <c r="D1296" i="15"/>
  <c r="E14" i="8"/>
  <c r="F1294" i="15"/>
  <c r="E63" i="9"/>
  <c r="F252" i="15" s="1"/>
  <c r="D86" i="9"/>
  <c r="E275" i="15" s="1"/>
  <c r="E746" i="1"/>
  <c r="E2030" i="15" s="1"/>
  <c r="E75" i="9"/>
  <c r="F264" i="15" s="1"/>
  <c r="E678" i="1"/>
  <c r="E1962" i="15" s="1"/>
  <c r="E467" i="1"/>
  <c r="E1751" i="15" s="1"/>
  <c r="E86" i="9"/>
  <c r="F275" i="15" s="1"/>
  <c r="E465" i="1"/>
  <c r="E1749" i="15" s="1"/>
  <c r="E569" i="1"/>
  <c r="E1853" i="15" s="1"/>
  <c r="E1854" i="15"/>
  <c r="E45" i="9"/>
  <c r="D1418" i="15"/>
  <c r="E291" i="1"/>
  <c r="E1575" i="15" s="1"/>
  <c r="E1576" i="15"/>
  <c r="E118" i="1"/>
  <c r="E1402" i="15" s="1"/>
  <c r="E1403" i="15"/>
  <c r="E345" i="1"/>
  <c r="E1629" i="15" s="1"/>
  <c r="E1630" i="15"/>
  <c r="E488" i="1"/>
  <c r="E1772" i="15" s="1"/>
  <c r="E1773" i="15"/>
  <c r="F729" i="1"/>
  <c r="F2013" i="15" s="1"/>
  <c r="E704" i="1"/>
  <c r="E1988" i="15" s="1"/>
  <c r="F1988" i="15"/>
  <c r="E685" i="1"/>
  <c r="E1969" i="15" s="1"/>
  <c r="F1969" i="15"/>
  <c r="F13" i="8"/>
  <c r="G21" i="15" s="1"/>
  <c r="G1293" i="15"/>
  <c r="E19" i="8"/>
  <c r="E14" i="10" s="1"/>
  <c r="F56" i="15" s="1"/>
  <c r="F1297" i="15"/>
  <c r="E634" i="1"/>
  <c r="E1918" i="15" s="1"/>
  <c r="E1919" i="15"/>
  <c r="F10" i="8"/>
  <c r="G18" i="15" s="1"/>
  <c r="G1290" i="15"/>
  <c r="E4" i="1"/>
  <c r="E1288" i="15" s="1"/>
  <c r="F1288" i="15"/>
  <c r="E238" i="1"/>
  <c r="E1522" i="15" s="1"/>
  <c r="E1523" i="15"/>
  <c r="E155" i="1"/>
  <c r="E1439" i="15" s="1"/>
  <c r="E1440" i="15"/>
  <c r="E503" i="1"/>
  <c r="E1787" i="15" s="1"/>
  <c r="E1788" i="15"/>
  <c r="E286" i="1"/>
  <c r="E1570" i="15" s="1"/>
  <c r="E1571" i="15"/>
  <c r="E506" i="1"/>
  <c r="E1790" i="15" s="1"/>
  <c r="E1791" i="15"/>
  <c r="E340" i="1"/>
  <c r="E1624" i="15" s="1"/>
  <c r="E1625" i="15"/>
  <c r="E523" i="1"/>
  <c r="E1807" i="15" s="1"/>
  <c r="E1808" i="15"/>
  <c r="E586" i="1"/>
  <c r="E1871" i="15"/>
  <c r="E573" i="1"/>
  <c r="E1857" i="15" s="1"/>
  <c r="E1858" i="15"/>
  <c r="E579" i="1"/>
  <c r="E1863" i="15" s="1"/>
  <c r="E1864" i="15"/>
  <c r="E566" i="1"/>
  <c r="E1850" i="15" s="1"/>
  <c r="E1851" i="15"/>
  <c r="E283" i="1"/>
  <c r="E1567" i="15" s="1"/>
  <c r="E1568" i="15"/>
  <c r="E245" i="1"/>
  <c r="E1529" i="15" s="1"/>
  <c r="E1530" i="15"/>
  <c r="E185" i="1"/>
  <c r="E1469" i="15" s="1"/>
  <c r="F1469" i="15"/>
  <c r="E108" i="1"/>
  <c r="E1393" i="15"/>
  <c r="E509" i="1"/>
  <c r="E1793" i="15" s="1"/>
  <c r="E1794" i="15"/>
  <c r="E410" i="1"/>
  <c r="E1694" i="15" s="1"/>
  <c r="F1694" i="15"/>
  <c r="E295" i="1"/>
  <c r="E1579" i="15" s="1"/>
  <c r="E1580" i="15"/>
  <c r="E248" i="1"/>
  <c r="E1532" i="15" s="1"/>
  <c r="E1533" i="15"/>
  <c r="E104" i="1"/>
  <c r="E1388" i="15" s="1"/>
  <c r="E1389" i="15"/>
  <c r="E450" i="1"/>
  <c r="E1734" i="15" s="1"/>
  <c r="E1735" i="15"/>
  <c r="E350" i="1"/>
  <c r="E1634" i="15" s="1"/>
  <c r="E1635" i="15"/>
  <c r="E527" i="1"/>
  <c r="E1811" i="15" s="1"/>
  <c r="E1812" i="15"/>
  <c r="E719" i="1"/>
  <c r="E2003" i="15" s="1"/>
  <c r="E707" i="1"/>
  <c r="E1991" i="15" s="1"/>
  <c r="F1991" i="15"/>
  <c r="E689" i="1"/>
  <c r="E1973" i="15" s="1"/>
  <c r="F1973" i="15"/>
  <c r="E664" i="1"/>
  <c r="E1948" i="15" s="1"/>
  <c r="F1948" i="15"/>
  <c r="E462" i="1"/>
  <c r="E1746" i="15" s="1"/>
  <c r="E1822" i="15"/>
  <c r="E460" i="1"/>
  <c r="E1744" i="15" s="1"/>
  <c r="E1820" i="15"/>
  <c r="G381" i="1"/>
  <c r="G1665" i="15" s="1"/>
  <c r="G1674" i="15"/>
  <c r="E463" i="1"/>
  <c r="E1747" i="15" s="1"/>
  <c r="E1823" i="15"/>
  <c r="G1426" i="15"/>
  <c r="G137" i="15"/>
  <c r="G132" i="15" s="1"/>
  <c r="F1426" i="15"/>
  <c r="F137" i="15"/>
  <c r="E14" i="1"/>
  <c r="E1298" i="15" s="1"/>
  <c r="E1416" i="15"/>
  <c r="F11" i="8"/>
  <c r="G19" i="15" s="1"/>
  <c r="G1291" i="15"/>
  <c r="E13" i="8"/>
  <c r="F21" i="15" s="1"/>
  <c r="F1293" i="15"/>
  <c r="D63" i="9"/>
  <c r="E252" i="15" s="1"/>
  <c r="B12" i="8"/>
  <c r="C20" i="15" s="1"/>
  <c r="C1292" i="15"/>
  <c r="C14" i="8"/>
  <c r="D22" i="15" s="1"/>
  <c r="D1294" i="15"/>
  <c r="F15" i="8"/>
  <c r="G23" i="15" s="1"/>
  <c r="G1295" i="15"/>
  <c r="C15" i="8"/>
  <c r="D23" i="15" s="1"/>
  <c r="D1295" i="15"/>
  <c r="E10" i="11"/>
  <c r="G134" i="1"/>
  <c r="G1418" i="15" s="1"/>
  <c r="F28" i="1"/>
  <c r="F1312" i="15" s="1"/>
  <c r="G28" i="1"/>
  <c r="G1312" i="15" s="1"/>
  <c r="B19" i="8"/>
  <c r="B14" i="10" s="1"/>
  <c r="C56" i="15" s="1"/>
  <c r="E8" i="11"/>
  <c r="E10" i="8"/>
  <c r="E30" i="1"/>
  <c r="E1314" i="15" s="1"/>
  <c r="E44" i="12"/>
  <c r="G185" i="15" s="1"/>
  <c r="E97" i="1"/>
  <c r="E1381" i="15" s="1"/>
  <c r="E88" i="1"/>
  <c r="E1372" i="15" s="1"/>
  <c r="E431" i="1"/>
  <c r="E1715" i="15" s="1"/>
  <c r="G123" i="1"/>
  <c r="G1407" i="15" s="1"/>
  <c r="F123" i="1"/>
  <c r="F1407" i="15" s="1"/>
  <c r="E142" i="1"/>
  <c r="E1426" i="15" s="1"/>
  <c r="E136" i="1"/>
  <c r="E1420" i="15" s="1"/>
  <c r="E264" i="1"/>
  <c r="E1548" i="15" s="1"/>
  <c r="E269" i="1"/>
  <c r="E219" i="1"/>
  <c r="E1503" i="15" s="1"/>
  <c r="E224" i="1"/>
  <c r="E1508" i="15" s="1"/>
  <c r="G459" i="1"/>
  <c r="G1743" i="15" s="1"/>
  <c r="E372" i="1"/>
  <c r="E206" i="1"/>
  <c r="E1490" i="15" s="1"/>
  <c r="E200" i="1"/>
  <c r="E1484" i="15" s="1"/>
  <c r="E390" i="1"/>
  <c r="E1674" i="15" s="1"/>
  <c r="E383" i="1"/>
  <c r="E361" i="1" s="1"/>
  <c r="F459" i="1"/>
  <c r="F1743" i="15" s="1"/>
  <c r="E234" i="1"/>
  <c r="E1518" i="15" s="1"/>
  <c r="E535" i="1"/>
  <c r="E1819" i="15" s="1"/>
  <c r="E544" i="1"/>
  <c r="E1828" i="15" s="1"/>
  <c r="E478" i="1"/>
  <c r="E1762" i="15" s="1"/>
  <c r="E470" i="1"/>
  <c r="E1754" i="15" s="1"/>
  <c r="E612" i="1"/>
  <c r="E1896" i="15" s="1"/>
  <c r="E605" i="1"/>
  <c r="E1889" i="15" s="1"/>
  <c r="E1923" i="15"/>
  <c r="E1931" i="15"/>
  <c r="E731" i="1"/>
  <c r="E2015" i="15" s="1"/>
  <c r="F198" i="1"/>
  <c r="F1482" i="15" s="1"/>
  <c r="C12" i="11"/>
  <c r="F12" i="11"/>
  <c r="D12" i="11" s="1"/>
  <c r="F11" i="11"/>
  <c r="C8" i="11"/>
  <c r="C9" i="11"/>
  <c r="C10" i="11"/>
  <c r="C11" i="11"/>
  <c r="C13" i="11"/>
  <c r="F9" i="11"/>
  <c r="C14" i="11"/>
  <c r="F10" i="11"/>
  <c r="B9" i="11"/>
  <c r="F14" i="11"/>
  <c r="D14" i="11" s="1"/>
  <c r="F8" i="11"/>
  <c r="F13" i="11"/>
  <c r="B11" i="11"/>
  <c r="E303" i="1"/>
  <c r="E1587" i="15" s="1"/>
  <c r="D80" i="9"/>
  <c r="F429" i="1"/>
  <c r="F1713" i="15" s="1"/>
  <c r="E161" i="1"/>
  <c r="E1445" i="15" s="1"/>
  <c r="F381" i="1"/>
  <c r="F301" i="1"/>
  <c r="E314" i="1"/>
  <c r="E1598" i="15" s="1"/>
  <c r="E172" i="1"/>
  <c r="E1456" i="15" s="1"/>
  <c r="E6" i="1"/>
  <c r="E1290" i="15" s="1"/>
  <c r="E11" i="11"/>
  <c r="C11" i="1"/>
  <c r="F86" i="1"/>
  <c r="F1370" i="15" s="1"/>
  <c r="C6" i="1"/>
  <c r="C5" i="1"/>
  <c r="F134" i="1"/>
  <c r="F1418" i="15" s="1"/>
  <c r="G218" i="1"/>
  <c r="G1502" i="15" s="1"/>
  <c r="F218" i="1"/>
  <c r="F1502" i="15" s="1"/>
  <c r="F637" i="1"/>
  <c r="F1921" i="15" s="1"/>
  <c r="G533" i="1"/>
  <c r="G1817" i="15" s="1"/>
  <c r="F533" i="1"/>
  <c r="F1817" i="15" s="1"/>
  <c r="D5" i="1"/>
  <c r="G468" i="1"/>
  <c r="F595" i="1"/>
  <c r="F1879" i="15" s="1"/>
  <c r="G429" i="1"/>
  <c r="G1713" i="15" s="1"/>
  <c r="F15" i="1"/>
  <c r="F1299" i="15" s="1"/>
  <c r="E13" i="11"/>
  <c r="E9" i="11"/>
  <c r="G595" i="1"/>
  <c r="G1879" i="15" s="1"/>
  <c r="G18" i="1"/>
  <c r="G1302" i="15" s="1"/>
  <c r="G86" i="1"/>
  <c r="G1370" i="15" s="1"/>
  <c r="F18" i="1"/>
  <c r="F1302" i="15" s="1"/>
  <c r="C381" i="1"/>
  <c r="C1665" i="15" s="1"/>
  <c r="E12" i="1" l="1"/>
  <c r="C1296" i="15"/>
  <c r="B16" i="8"/>
  <c r="C24" i="15" s="1"/>
  <c r="F17" i="9"/>
  <c r="G206" i="15" s="1"/>
  <c r="E11" i="1"/>
  <c r="E1295" i="15" s="1"/>
  <c r="F14" i="10"/>
  <c r="G56" i="15" s="1"/>
  <c r="E9" i="1"/>
  <c r="E1293" i="15" s="1"/>
  <c r="E13" i="1"/>
  <c r="E1297" i="15" s="1"/>
  <c r="D71" i="9"/>
  <c r="E260" i="15" s="1"/>
  <c r="G27" i="15"/>
  <c r="F97" i="9"/>
  <c r="F86" i="9" s="1"/>
  <c r="G275" i="15" s="1"/>
  <c r="F77" i="9"/>
  <c r="G266" i="15" s="1"/>
  <c r="F9" i="8"/>
  <c r="G17" i="15" s="1"/>
  <c r="E10" i="1"/>
  <c r="E1294" i="15" s="1"/>
  <c r="E729" i="1"/>
  <c r="D16" i="8"/>
  <c r="E24" i="15" s="1"/>
  <c r="E429" i="1"/>
  <c r="E1713" i="15" s="1"/>
  <c r="C9" i="8"/>
  <c r="D17" i="15" s="1"/>
  <c r="D13" i="8"/>
  <c r="E21" i="15" s="1"/>
  <c r="D15" i="8"/>
  <c r="E23" i="15" s="1"/>
  <c r="D10" i="11"/>
  <c r="E468" i="1"/>
  <c r="G1752" i="15"/>
  <c r="B23" i="8"/>
  <c r="C32" i="15"/>
  <c r="E234" i="15"/>
  <c r="D26" i="9"/>
  <c r="E215" i="15" s="1"/>
  <c r="E79" i="9"/>
  <c r="F268" i="15" s="1"/>
  <c r="F270" i="15"/>
  <c r="D27" i="15"/>
  <c r="C14" i="10"/>
  <c r="D56" i="15" s="1"/>
  <c r="D32" i="15"/>
  <c r="C23" i="8"/>
  <c r="E301" i="1"/>
  <c r="E1585" i="15" s="1"/>
  <c r="F1585" i="15"/>
  <c r="E1645" i="15"/>
  <c r="E1667" i="15"/>
  <c r="F65" i="9"/>
  <c r="G254" i="15" s="1"/>
  <c r="E1656" i="15"/>
  <c r="F82" i="9"/>
  <c r="G271" i="15" s="1"/>
  <c r="E1392" i="15"/>
  <c r="E18" i="8"/>
  <c r="F26" i="15" s="1"/>
  <c r="F27" i="15"/>
  <c r="D19" i="8"/>
  <c r="E27" i="15" s="1"/>
  <c r="D98" i="9"/>
  <c r="E287" i="15" s="1"/>
  <c r="E298" i="15"/>
  <c r="F19" i="9"/>
  <c r="G208" i="15" s="1"/>
  <c r="E233" i="1"/>
  <c r="E1517" i="15" s="1"/>
  <c r="E1296" i="15"/>
  <c r="F23" i="15"/>
  <c r="D11" i="8"/>
  <c r="E19" i="15" s="1"/>
  <c r="E381" i="1"/>
  <c r="F1665" i="15"/>
  <c r="B10" i="8"/>
  <c r="C18" i="15" s="1"/>
  <c r="C1290" i="15"/>
  <c r="D79" i="9"/>
  <c r="E268" i="15" s="1"/>
  <c r="E269" i="15"/>
  <c r="E137" i="15"/>
  <c r="F132" i="15"/>
  <c r="E132" i="15" s="1"/>
  <c r="F22" i="15"/>
  <c r="D14" i="8"/>
  <c r="E22" i="15" s="1"/>
  <c r="E98" i="9"/>
  <c r="F287" i="15" s="1"/>
  <c r="F298" i="15"/>
  <c r="E461" i="1"/>
  <c r="E1821" i="15"/>
  <c r="D12" i="8"/>
  <c r="E20" i="15" s="1"/>
  <c r="F20" i="15"/>
  <c r="E603" i="1"/>
  <c r="E1887" i="15" s="1"/>
  <c r="F78" i="9"/>
  <c r="G267" i="15" s="1"/>
  <c r="E28" i="1"/>
  <c r="E1312" i="15" s="1"/>
  <c r="E263" i="1"/>
  <c r="E1547" i="15" s="1"/>
  <c r="E1553" i="15"/>
  <c r="C13" i="10"/>
  <c r="D55" i="15" s="1"/>
  <c r="D1289" i="15"/>
  <c r="G593" i="1"/>
  <c r="G1877" i="15" s="1"/>
  <c r="G1921" i="15"/>
  <c r="B13" i="10"/>
  <c r="C55" i="15" s="1"/>
  <c r="C1289" i="15"/>
  <c r="B15" i="8"/>
  <c r="C23" i="15" s="1"/>
  <c r="C1295" i="15"/>
  <c r="F83" i="9"/>
  <c r="G272" i="15" s="1"/>
  <c r="E1870" i="15"/>
  <c r="E26" i="9"/>
  <c r="F215" i="15" s="1"/>
  <c r="F234" i="15"/>
  <c r="E9" i="8"/>
  <c r="F18" i="15"/>
  <c r="D10" i="8"/>
  <c r="E18" i="15" s="1"/>
  <c r="C27" i="15"/>
  <c r="B14" i="11"/>
  <c r="E123" i="1"/>
  <c r="E1407" i="15" s="1"/>
  <c r="E134" i="1"/>
  <c r="F121" i="1"/>
  <c r="F1405" i="15" s="1"/>
  <c r="E459" i="1"/>
  <c r="E1743" i="15" s="1"/>
  <c r="D11" i="11"/>
  <c r="D13" i="11"/>
  <c r="D9" i="11"/>
  <c r="C7" i="11"/>
  <c r="F7" i="11"/>
  <c r="D8" i="11"/>
  <c r="B13" i="11"/>
  <c r="E7" i="11"/>
  <c r="B8" i="11"/>
  <c r="B12" i="11"/>
  <c r="D66" i="9"/>
  <c r="E533" i="1"/>
  <c r="E18" i="1"/>
  <c r="E1302" i="15" s="1"/>
  <c r="E218" i="1"/>
  <c r="F16" i="1"/>
  <c r="F1300" i="15" s="1"/>
  <c r="E86" i="1"/>
  <c r="E1370" i="15" s="1"/>
  <c r="G457" i="1"/>
  <c r="E637" i="1"/>
  <c r="F593" i="1"/>
  <c r="G5" i="1"/>
  <c r="E595" i="1"/>
  <c r="E1879" i="15" s="1"/>
  <c r="C301" i="1"/>
  <c r="C1585" i="15" s="1"/>
  <c r="C159" i="1"/>
  <c r="C1443" i="15" s="1"/>
  <c r="C86" i="1"/>
  <c r="C1370" i="15" s="1"/>
  <c r="E6" i="9"/>
  <c r="C28" i="1"/>
  <c r="C1312" i="15" s="1"/>
  <c r="D381" i="1"/>
  <c r="D1665" i="15" s="1"/>
  <c r="C359" i="1"/>
  <c r="C1643" i="15" s="1"/>
  <c r="D301" i="1"/>
  <c r="D1585" i="15" s="1"/>
  <c r="F63" i="9" l="1"/>
  <c r="G252" i="15" s="1"/>
  <c r="E2013" i="15"/>
  <c r="D14" i="10"/>
  <c r="E56" i="15" s="1"/>
  <c r="G286" i="15"/>
  <c r="F73" i="9"/>
  <c r="G262" i="15" s="1"/>
  <c r="E593" i="1"/>
  <c r="E1877" i="15" s="1"/>
  <c r="F1877" i="15"/>
  <c r="C31" i="15"/>
  <c r="B22" i="8"/>
  <c r="C30" i="15" s="1"/>
  <c r="F80" i="9"/>
  <c r="G269" i="15" s="1"/>
  <c r="E1752" i="15"/>
  <c r="F13" i="10"/>
  <c r="G55" i="15" s="1"/>
  <c r="G1289" i="15"/>
  <c r="D64" i="9"/>
  <c r="E253" i="15" s="1"/>
  <c r="E255" i="15"/>
  <c r="F45" i="9"/>
  <c r="E1418" i="15"/>
  <c r="F81" i="9"/>
  <c r="E1817" i="15"/>
  <c r="E5" i="9"/>
  <c r="F194" i="15" s="1"/>
  <c r="F195" i="15"/>
  <c r="C22" i="8"/>
  <c r="D30" i="15" s="1"/>
  <c r="D31" i="15"/>
  <c r="C15" i="10"/>
  <c r="D57" i="15" s="1"/>
  <c r="F76" i="9"/>
  <c r="G265" i="15" s="1"/>
  <c r="E457" i="1"/>
  <c r="E1741" i="15" s="1"/>
  <c r="G1741" i="15"/>
  <c r="F109" i="9"/>
  <c r="E1921" i="15"/>
  <c r="F75" i="9"/>
  <c r="G264" i="15" s="1"/>
  <c r="E1502" i="15"/>
  <c r="E1745" i="15"/>
  <c r="E7" i="1"/>
  <c r="E1291" i="15" s="1"/>
  <c r="F66" i="9"/>
  <c r="E1665" i="15"/>
  <c r="B15" i="10"/>
  <c r="C57" i="15" s="1"/>
  <c r="F17" i="15"/>
  <c r="E17" i="8"/>
  <c r="D9" i="8"/>
  <c r="E17" i="15" s="1"/>
  <c r="B9" i="8"/>
  <c r="D7" i="11"/>
  <c r="B7" i="11"/>
  <c r="D6" i="9"/>
  <c r="D359" i="1"/>
  <c r="D1643" i="15" s="1"/>
  <c r="E66" i="9"/>
  <c r="C121" i="1"/>
  <c r="C1405" i="15" s="1"/>
  <c r="C16" i="1"/>
  <c r="C1300" i="15" s="1"/>
  <c r="F5" i="1"/>
  <c r="F1289" i="15" s="1"/>
  <c r="C457" i="1"/>
  <c r="C1741" i="15" s="1"/>
  <c r="D457" i="1"/>
  <c r="D1741" i="15" s="1"/>
  <c r="G255" i="15" l="1"/>
  <c r="F64" i="9"/>
  <c r="G253" i="15" s="1"/>
  <c r="F79" i="9"/>
  <c r="G268" i="15" s="1"/>
  <c r="G270" i="15"/>
  <c r="D5" i="9"/>
  <c r="E195" i="15"/>
  <c r="F98" i="9"/>
  <c r="G287" i="15" s="1"/>
  <c r="G298" i="15"/>
  <c r="G234" i="15"/>
  <c r="F26" i="9"/>
  <c r="G215" i="15" s="1"/>
  <c r="E64" i="9"/>
  <c r="F253" i="15" s="1"/>
  <c r="F255" i="15"/>
  <c r="F25" i="15"/>
  <c r="E21" i="8"/>
  <c r="C17" i="15"/>
  <c r="E5" i="1"/>
  <c r="E1289" i="15" s="1"/>
  <c r="E13" i="10"/>
  <c r="F55" i="15" s="1"/>
  <c r="F3" i="1"/>
  <c r="F1287" i="15" s="1"/>
  <c r="C602" i="1"/>
  <c r="G359" i="1"/>
  <c r="D198" i="1"/>
  <c r="G198" i="1"/>
  <c r="D16" i="1"/>
  <c r="D1300" i="15" s="1"/>
  <c r="E74" i="9" l="1"/>
  <c r="D1482" i="15"/>
  <c r="D110" i="9"/>
  <c r="E194" i="15"/>
  <c r="C15" i="1"/>
  <c r="C1886" i="15"/>
  <c r="E198" i="1"/>
  <c r="G1482" i="15"/>
  <c r="E359" i="1"/>
  <c r="E1643" i="15" s="1"/>
  <c r="G1643" i="15"/>
  <c r="F29" i="15"/>
  <c r="E35" i="8"/>
  <c r="D13" i="10"/>
  <c r="E55" i="15" s="1"/>
  <c r="E12" i="10"/>
  <c r="F54" i="15" s="1"/>
  <c r="G16" i="1"/>
  <c r="G1300" i="15" s="1"/>
  <c r="C3" i="1" l="1"/>
  <c r="C1287" i="15" s="1"/>
  <c r="B33" i="8"/>
  <c r="C1299" i="15"/>
  <c r="E71" i="9"/>
  <c r="F263" i="15"/>
  <c r="D112" i="9"/>
  <c r="E299" i="15"/>
  <c r="F74" i="9"/>
  <c r="E1482" i="15"/>
  <c r="F43" i="15"/>
  <c r="E16" i="1"/>
  <c r="E1300" i="15" s="1"/>
  <c r="F6" i="9"/>
  <c r="D159" i="1"/>
  <c r="D1443" i="15" s="1"/>
  <c r="G159" i="1"/>
  <c r="G1443" i="15" s="1"/>
  <c r="C41" i="15" l="1"/>
  <c r="B32" i="8"/>
  <c r="E308" i="15" s="1"/>
  <c r="E306" i="15" s="1"/>
  <c r="F71" i="9"/>
  <c r="G260" i="15" s="1"/>
  <c r="G263" i="15"/>
  <c r="E110" i="9"/>
  <c r="F260" i="15"/>
  <c r="F5" i="9"/>
  <c r="G195" i="15"/>
  <c r="G121" i="1"/>
  <c r="E159" i="1"/>
  <c r="E1443" i="15" s="1"/>
  <c r="D602" i="1"/>
  <c r="D121" i="1"/>
  <c r="D1405" i="15" s="1"/>
  <c r="D22" i="4"/>
  <c r="D93" i="15" s="1"/>
  <c r="C22" i="4"/>
  <c r="C21" i="4" l="1"/>
  <c r="C92" i="15" s="1"/>
  <c r="C93" i="15"/>
  <c r="D15" i="1"/>
  <c r="D1886" i="15"/>
  <c r="E112" i="9"/>
  <c r="F299" i="15"/>
  <c r="C40" i="15"/>
  <c r="B16" i="10"/>
  <c r="B28" i="8"/>
  <c r="F110" i="9"/>
  <c r="G194" i="15"/>
  <c r="E121" i="1"/>
  <c r="E1405" i="15" s="1"/>
  <c r="G1405" i="15"/>
  <c r="C33" i="8" l="1"/>
  <c r="D1299" i="15"/>
  <c r="C36" i="15"/>
  <c r="C58" i="15"/>
  <c r="B12" i="10"/>
  <c r="C54" i="15" s="1"/>
  <c r="F112" i="9"/>
  <c r="D120" i="9" s="1"/>
  <c r="G299" i="15"/>
  <c r="D3" i="1"/>
  <c r="D1287" i="15" s="1"/>
  <c r="G602" i="1"/>
  <c r="G53" i="4"/>
  <c r="G34" i="4"/>
  <c r="C33" i="4"/>
  <c r="C108" i="15" s="1"/>
  <c r="D33" i="4"/>
  <c r="D108" i="15" s="1"/>
  <c r="G29" i="4"/>
  <c r="C27" i="4"/>
  <c r="C102" i="15" s="1"/>
  <c r="C53" i="4"/>
  <c r="C6" i="4"/>
  <c r="C73" i="15" s="1"/>
  <c r="C12" i="4"/>
  <c r="C79" i="15" s="1"/>
  <c r="C18" i="4"/>
  <c r="C43" i="4"/>
  <c r="C118" i="15" s="1"/>
  <c r="C47" i="4"/>
  <c r="C122" i="15" s="1"/>
  <c r="B7" i="8" l="1"/>
  <c r="C89" i="15"/>
  <c r="E34" i="4"/>
  <c r="E109" i="15" s="1"/>
  <c r="G109" i="15"/>
  <c r="E29" i="4"/>
  <c r="E104" i="15" s="1"/>
  <c r="G104" i="15"/>
  <c r="F20" i="8"/>
  <c r="E188" i="15"/>
  <c r="B20" i="8"/>
  <c r="D41" i="15"/>
  <c r="C32" i="8"/>
  <c r="F308" i="15" s="1"/>
  <c r="F306" i="15" s="1"/>
  <c r="G15" i="1"/>
  <c r="E15" i="1" s="1"/>
  <c r="E1299" i="15" s="1"/>
  <c r="G1886" i="15"/>
  <c r="E53" i="4"/>
  <c r="G188" i="15" s="1"/>
  <c r="E602" i="1"/>
  <c r="E1886" i="15" s="1"/>
  <c r="C26" i="4"/>
  <c r="C5" i="4"/>
  <c r="G28" i="15" l="1"/>
  <c r="D20" i="8"/>
  <c r="E28" i="15" s="1"/>
  <c r="F18" i="8"/>
  <c r="F9" i="10"/>
  <c r="C101" i="15"/>
  <c r="B8" i="8"/>
  <c r="C28" i="15"/>
  <c r="B18" i="8"/>
  <c r="C26" i="15" s="1"/>
  <c r="C72" i="15"/>
  <c r="B6" i="8"/>
  <c r="B9" i="10"/>
  <c r="C51" i="15" s="1"/>
  <c r="C66" i="15"/>
  <c r="C15" i="15"/>
  <c r="G3" i="1"/>
  <c r="E3" i="1" s="1"/>
  <c r="E1287" i="15" s="1"/>
  <c r="F33" i="8"/>
  <c r="G1299" i="15"/>
  <c r="C16" i="10"/>
  <c r="C28" i="8"/>
  <c r="D40" i="15"/>
  <c r="C4" i="4"/>
  <c r="C3" i="4" s="1"/>
  <c r="D9" i="10" l="1"/>
  <c r="E51" i="15" s="1"/>
  <c r="G51" i="15"/>
  <c r="C16" i="15"/>
  <c r="C67" i="15"/>
  <c r="G26" i="15"/>
  <c r="D18" i="8"/>
  <c r="E26" i="15" s="1"/>
  <c r="C14" i="15"/>
  <c r="B5" i="8"/>
  <c r="C65" i="15"/>
  <c r="G1287" i="15"/>
  <c r="D58" i="15"/>
  <c r="C12" i="10"/>
  <c r="D54" i="15" s="1"/>
  <c r="D36" i="15"/>
  <c r="G41" i="15"/>
  <c r="D33" i="8"/>
  <c r="E41" i="15" s="1"/>
  <c r="F32" i="8"/>
  <c r="D6" i="4"/>
  <c r="D73" i="15" s="1"/>
  <c r="G6" i="4"/>
  <c r="D12" i="4"/>
  <c r="D79" i="15" s="1"/>
  <c r="G12" i="4"/>
  <c r="G21" i="4"/>
  <c r="G92" i="15" s="1"/>
  <c r="D21" i="4"/>
  <c r="D27" i="4"/>
  <c r="D102" i="15" s="1"/>
  <c r="G27" i="4"/>
  <c r="G102" i="15" s="1"/>
  <c r="G33" i="4"/>
  <c r="D43" i="4"/>
  <c r="D118" i="15" s="1"/>
  <c r="G43" i="4"/>
  <c r="D47" i="4"/>
  <c r="D122" i="15" s="1"/>
  <c r="G47" i="4"/>
  <c r="D53" i="4"/>
  <c r="F188" i="15" l="1"/>
  <c r="C20" i="8"/>
  <c r="E6" i="4"/>
  <c r="E73" i="15" s="1"/>
  <c r="G73" i="15"/>
  <c r="C13" i="15"/>
  <c r="C64" i="15"/>
  <c r="B17" i="8"/>
  <c r="E302" i="15" s="1"/>
  <c r="B8" i="10"/>
  <c r="B7" i="10" s="1"/>
  <c r="C49" i="15" s="1"/>
  <c r="D18" i="4"/>
  <c r="D92" i="15"/>
  <c r="E47" i="4"/>
  <c r="E122" i="15" s="1"/>
  <c r="G122" i="15"/>
  <c r="E33" i="4"/>
  <c r="E108" i="15" s="1"/>
  <c r="G108" i="15"/>
  <c r="E12" i="4"/>
  <c r="E79" i="15" s="1"/>
  <c r="G79" i="15"/>
  <c r="E43" i="4"/>
  <c r="E118" i="15" s="1"/>
  <c r="G118" i="15"/>
  <c r="F28" i="8"/>
  <c r="F16" i="10"/>
  <c r="G40" i="15"/>
  <c r="D32" i="8"/>
  <c r="C9" i="10"/>
  <c r="D51" i="15" s="1"/>
  <c r="G26" i="4"/>
  <c r="E27" i="4"/>
  <c r="E102" i="15" s="1"/>
  <c r="G18" i="4"/>
  <c r="E21" i="4"/>
  <c r="E92" i="15" s="1"/>
  <c r="D26" i="4"/>
  <c r="D5" i="4"/>
  <c r="G5" i="4"/>
  <c r="C50" i="15" l="1"/>
  <c r="E40" i="15"/>
  <c r="G308" i="15"/>
  <c r="G306" i="15" s="1"/>
  <c r="C7" i="8"/>
  <c r="D89" i="15"/>
  <c r="F6" i="8"/>
  <c r="G72" i="15"/>
  <c r="D72" i="15"/>
  <c r="C6" i="8"/>
  <c r="B21" i="8"/>
  <c r="E303" i="15" s="1"/>
  <c r="C25" i="15"/>
  <c r="F7" i="8"/>
  <c r="G89" i="15"/>
  <c r="C8" i="8"/>
  <c r="D101" i="15"/>
  <c r="G101" i="15"/>
  <c r="F8" i="8"/>
  <c r="D28" i="15"/>
  <c r="C18" i="8"/>
  <c r="D26" i="15" s="1"/>
  <c r="G36" i="15"/>
  <c r="D28" i="8"/>
  <c r="E36" i="15" s="1"/>
  <c r="G58" i="15"/>
  <c r="D16" i="10"/>
  <c r="E58" i="15" s="1"/>
  <c r="F12" i="10"/>
  <c r="B17" i="10"/>
  <c r="C59" i="15" s="1"/>
  <c r="E18" i="4"/>
  <c r="E89" i="15" s="1"/>
  <c r="E5" i="4"/>
  <c r="E72" i="15" s="1"/>
  <c r="E26" i="4"/>
  <c r="E101" i="15" s="1"/>
  <c r="G4" i="4"/>
  <c r="D4" i="4"/>
  <c r="D3" i="4" s="1"/>
  <c r="C29" i="15" l="1"/>
  <c r="B35" i="8"/>
  <c r="C43" i="15" s="1"/>
  <c r="G14" i="15"/>
  <c r="F5" i="8"/>
  <c r="G65" i="15"/>
  <c r="D6" i="8"/>
  <c r="D16" i="15"/>
  <c r="D67" i="15"/>
  <c r="G16" i="15"/>
  <c r="G67" i="15"/>
  <c r="D8" i="8"/>
  <c r="D65" i="15"/>
  <c r="D14" i="15"/>
  <c r="C5" i="8"/>
  <c r="G66" i="15"/>
  <c r="G15" i="15"/>
  <c r="D7" i="8"/>
  <c r="D15" i="15"/>
  <c r="D66" i="15"/>
  <c r="G54" i="15"/>
  <c r="D12" i="10"/>
  <c r="E54" i="15" s="1"/>
  <c r="E8" i="10"/>
  <c r="G3" i="4"/>
  <c r="E3" i="4" s="1"/>
  <c r="E4" i="4"/>
  <c r="G64" i="15" l="1"/>
  <c r="G13" i="15"/>
  <c r="D5" i="8"/>
  <c r="F17" i="8"/>
  <c r="D64" i="15"/>
  <c r="D13" i="15"/>
  <c r="C17" i="8"/>
  <c r="F302" i="15" s="1"/>
  <c r="C8" i="10"/>
  <c r="E14" i="15"/>
  <c r="E65" i="15"/>
  <c r="F8" i="10"/>
  <c r="G50" i="15" s="1"/>
  <c r="E16" i="15"/>
  <c r="E67" i="15"/>
  <c r="E15" i="15"/>
  <c r="E66" i="15"/>
  <c r="E7" i="10"/>
  <c r="F50" i="15"/>
  <c r="D8" i="10" l="1"/>
  <c r="E50" i="15" s="1"/>
  <c r="D50" i="15"/>
  <c r="C7" i="10"/>
  <c r="E13" i="15"/>
  <c r="E64" i="15"/>
  <c r="F21" i="8"/>
  <c r="G25" i="15"/>
  <c r="D17" i="8"/>
  <c r="D25" i="15"/>
  <c r="C21" i="8"/>
  <c r="F303" i="15" s="1"/>
  <c r="F7" i="10"/>
  <c r="G49" i="15" s="1"/>
  <c r="E17" i="10"/>
  <c r="F59" i="15" s="1"/>
  <c r="F49" i="15"/>
  <c r="F17" i="10" l="1"/>
  <c r="D7" i="10"/>
  <c r="E49" i="15" s="1"/>
  <c r="E25" i="15"/>
  <c r="G302" i="15"/>
  <c r="C17" i="10"/>
  <c r="D59" i="15" s="1"/>
  <c r="D49" i="15"/>
  <c r="D29" i="15"/>
  <c r="C35" i="8"/>
  <c r="D43" i="15" s="1"/>
  <c r="G29" i="15"/>
  <c r="D21" i="8"/>
  <c r="F35" i="8"/>
  <c r="D17" i="10"/>
  <c r="E59" i="15" s="1"/>
  <c r="G59" i="15"/>
  <c r="E29" i="15" l="1"/>
  <c r="G303" i="15"/>
  <c r="D35" i="8"/>
  <c r="E43" i="15" s="1"/>
  <c r="G43" i="15"/>
</calcChain>
</file>

<file path=xl/sharedStrings.xml><?xml version="1.0" encoding="utf-8"?>
<sst xmlns="http://schemas.openxmlformats.org/spreadsheetml/2006/main" count="5892" uniqueCount="1338">
  <si>
    <t>სარეზერვო ფონდი</t>
  </si>
  <si>
    <t>წინა წლებში წარმოქმნილი ვალდებულებების დაფარვა და სასამართლოს გადაწყვეტილებების აღსრულების ფინანსური უზრუნველყოფა</t>
  </si>
  <si>
    <t>სამხედრო აღრიცხვისა და გაწვევის სამსახური</t>
  </si>
  <si>
    <t>ქალაქის გამწვანების მოვლა-პატრონობისა და სკვერების კეთილმოწყობის ღონისძიებები</t>
  </si>
  <si>
    <t>ქალაქში საყრდენი და დამცავი კედლების მშენებლობა</t>
  </si>
  <si>
    <t>ქალაქის გენერალური გეგმის შედგენა</t>
  </si>
  <si>
    <t>საპროექტო-სახარჯთაღრიცხვო სამუშაოების პროგრამა</t>
  </si>
  <si>
    <t>განათლება</t>
  </si>
  <si>
    <t>სპორტული ღონისძიებების დაფინანსება</t>
  </si>
  <si>
    <t>კულტურის ღონისძიებების დაფინანსება</t>
  </si>
  <si>
    <t>საინფორმაციო უზრუნველყოფის პროგრამა</t>
  </si>
  <si>
    <t xml:space="preserve">განსაკუთრებული საჭიროების მქონე პირთა თანადგომა </t>
  </si>
  <si>
    <t>უფასო მგზავრობა</t>
  </si>
  <si>
    <t>დ ა ს ა ხ ე ლ ე ბ ა</t>
  </si>
  <si>
    <t>განათლების ღონისძიებები</t>
  </si>
  <si>
    <t>პროგრამული კოდი</t>
  </si>
  <si>
    <t>ეკონომიკის განვითარების ხელშეწყობა</t>
  </si>
  <si>
    <t>ქალაქ ქუთაისის მუნიციპალიტეტის საკრებულო</t>
  </si>
  <si>
    <t>ქალაქ ქუთაისის მუნიციპალიტეტის მერია</t>
  </si>
  <si>
    <t>საჯარო მოსამსახურეთა სწავლება - გადამზადება</t>
  </si>
  <si>
    <t>სოციალურად დაუცველი ოჯახებისთვის საცხოვრებელი სახლების ავარიული სახურავების რეაბილიტაცია</t>
  </si>
  <si>
    <t>ადმინისტრაციული ერთეულების მიხედვით თავისუფალი ინიციატივების განხორციელება</t>
  </si>
  <si>
    <t>შინმოვლა</t>
  </si>
  <si>
    <t>სოციალური ღონისძიებები</t>
  </si>
  <si>
    <t xml:space="preserve"> სარიტუალო დახმარება</t>
  </si>
  <si>
    <t>მრავალშვილიანი ოჯახების დახმარება</t>
  </si>
  <si>
    <t>მედიკამენტებით უზრუნველყოფა</t>
  </si>
  <si>
    <t>სამედიცინო დახმარება</t>
  </si>
  <si>
    <t>ეკონომიკის სტიმულირებისა და ბიზნესის ხელშეწყობის პროგრამა</t>
  </si>
  <si>
    <t>წინა პერიოდში განხორციელებული პროექტების საბოლოო ანგარიშწორების პროგრამა</t>
  </si>
  <si>
    <t>სოციალური საცხოვრისის მშენებლობა</t>
  </si>
  <si>
    <t>ქალაქ ქუთაისის მუნიციპალიტეტი ხარჯები</t>
  </si>
  <si>
    <t>შემოსავლები</t>
  </si>
  <si>
    <t>შემოს. კლას. კოდი</t>
  </si>
  <si>
    <t>დასახელება</t>
  </si>
  <si>
    <t>2017 წელი</t>
  </si>
  <si>
    <t>გეგმა</t>
  </si>
  <si>
    <t>ფაქტი</t>
  </si>
  <si>
    <t>0</t>
  </si>
  <si>
    <t>ჯამური</t>
  </si>
  <si>
    <t>1</t>
  </si>
  <si>
    <t>11</t>
  </si>
  <si>
    <t>გადასახადები</t>
  </si>
  <si>
    <t>111</t>
  </si>
  <si>
    <t>111112</t>
  </si>
  <si>
    <t>გადასახადი ფიზიკურ პირთა საქმიანობით მიღებული შემოსავლებიდან</t>
  </si>
  <si>
    <t xml:space="preserve">არარეზიდენტი პირების საშემოსავლო გადასახადი (გარდა ქონების რეალიზაციიდან მიღებული შემოსავლებისა) </t>
  </si>
  <si>
    <t>111118</t>
  </si>
  <si>
    <t>გადასახადი ფიზიკური პირის მიერ მატერიალური აქტივების რეალიზაციით მიღებული ნამეტიდან</t>
  </si>
  <si>
    <t xml:space="preserve">გადასახადი ფიზიკური პირისთვის ქონების ჩუქებიდან </t>
  </si>
  <si>
    <t>1111111</t>
  </si>
  <si>
    <t>გადასახადი ფიზიკური პირის მიერ ქონების იჯარით გაცემის შედეგად მიღებული შემოსავლებიდან</t>
  </si>
  <si>
    <t>113</t>
  </si>
  <si>
    <t>გადასახადები ქონებაზე</t>
  </si>
  <si>
    <t>113111</t>
  </si>
  <si>
    <t xml:space="preserve">საქართველოს საწარმოთა ქონებაზე (გარდა მიწისა) </t>
  </si>
  <si>
    <t>113112</t>
  </si>
  <si>
    <t xml:space="preserve">უცხოურ საწარმოთა ქონებაზე (გარდა მიწისა) </t>
  </si>
  <si>
    <t>113113</t>
  </si>
  <si>
    <t xml:space="preserve">ფიზიკურ პირთა ქონებაზე (გარდა მიწისა) </t>
  </si>
  <si>
    <t>113114</t>
  </si>
  <si>
    <t xml:space="preserve">სასოფლო-სამეურნეო დანიშნულების მიწაზე ქონების გადასახადი </t>
  </si>
  <si>
    <t>113115</t>
  </si>
  <si>
    <t>არასასოფლო-სამეურნეო დანიშნულების მიწაზე ქონების გადასახადი</t>
  </si>
  <si>
    <t>13</t>
  </si>
  <si>
    <t>გრანტები</t>
  </si>
  <si>
    <t>131</t>
  </si>
  <si>
    <t>საერთაშორისო ორგანიზაციებიდან მიღებული  გრანტები</t>
  </si>
  <si>
    <t>132</t>
  </si>
  <si>
    <t>უცხო სახელმწიფოთა მთავრობებიდან მიღებული გრანტები</t>
  </si>
  <si>
    <t>133</t>
  </si>
  <si>
    <t>სხვა სახელმწიფო ერთეულებიდან მიღებული გრანტები</t>
  </si>
  <si>
    <t>133111</t>
  </si>
  <si>
    <t>მიმდინარე</t>
  </si>
  <si>
    <t>1331111</t>
  </si>
  <si>
    <t>1331112</t>
  </si>
  <si>
    <t>133112</t>
  </si>
  <si>
    <t>კაპიტალური</t>
  </si>
  <si>
    <t>სხვა შემოსავლები</t>
  </si>
  <si>
    <t>141</t>
  </si>
  <si>
    <t>შემოსავლები საკუთრებიდან</t>
  </si>
  <si>
    <t>1412</t>
  </si>
  <si>
    <t>დივიდენდები</t>
  </si>
  <si>
    <t>1415</t>
  </si>
  <si>
    <t>რენტა</t>
  </si>
  <si>
    <t>14151</t>
  </si>
  <si>
    <t>14154</t>
  </si>
  <si>
    <t>14159</t>
  </si>
  <si>
    <t>სხვა არაკლასიფიცირებული რენტა</t>
  </si>
  <si>
    <t>142</t>
  </si>
  <si>
    <t>საქონლისა და მომსახურების რეალიზაცია</t>
  </si>
  <si>
    <t>1422</t>
  </si>
  <si>
    <t>ადმინისტრაციული მოსაკრებლები და გადასახდელები</t>
  </si>
  <si>
    <t>142212</t>
  </si>
  <si>
    <t>142213</t>
  </si>
  <si>
    <t>142214</t>
  </si>
  <si>
    <t>142215</t>
  </si>
  <si>
    <t>14223</t>
  </si>
  <si>
    <t>14229</t>
  </si>
  <si>
    <t>142299</t>
  </si>
  <si>
    <t>1423</t>
  </si>
  <si>
    <t>არასაბაზრო წესით გაყიდული საქონელი და მომსახურება</t>
  </si>
  <si>
    <t>143</t>
  </si>
  <si>
    <t>სანქციები (ჯარიმები და საურავები)</t>
  </si>
  <si>
    <t>1431</t>
  </si>
  <si>
    <t>შემოსავალი სანქციებიდან (ჯარიმები და საურავები) ადმინისტრაციული სამართალდარღვევების გამო</t>
  </si>
  <si>
    <t>1434</t>
  </si>
  <si>
    <t>შემოსავალი სანქციებიდან (ჯარიმები და საურავები) არქიტექტურულ-სამშენებლო საქმიანობაში გამოვლენილი დარღვევის გამო</t>
  </si>
  <si>
    <t>1439</t>
  </si>
  <si>
    <t>შემოსავალი სხვა არაკლასიფიცირებული სანქციებიდან (ჯარიმები და საურავები)</t>
  </si>
  <si>
    <t>145</t>
  </si>
  <si>
    <t>შერეული და სხვა არაკლასიფიცირებული შემოსავლები</t>
  </si>
  <si>
    <t>14511</t>
  </si>
  <si>
    <t>შემოსავალი ხელშეკრულების პირობების დარღვევის გამო დაკისრებული პირგასამტეხლოდან</t>
  </si>
  <si>
    <t>14517</t>
  </si>
  <si>
    <t>წინა წელს გამოუყენებული და დაბრუნებული საბიუჯეტო სახსრები</t>
  </si>
  <si>
    <t>1454</t>
  </si>
  <si>
    <t>შემოსავალი ავტოსატრანსპორტო საშუალებების პარკირების რეგულირების უფლების გადაცემიდან</t>
  </si>
  <si>
    <t>1458</t>
  </si>
  <si>
    <t>შემოსულობა ადგილობრივი საქალაქო რეგულარული სამგზავრო გადაყვანის ნებართვაზე</t>
  </si>
  <si>
    <t>1459</t>
  </si>
  <si>
    <t>სხვა არაკლასიფიცირებული შემოსავლები</t>
  </si>
  <si>
    <t>31</t>
  </si>
  <si>
    <t>შემოსულობა არაფინანსური აქტივებიდან</t>
  </si>
  <si>
    <t>311</t>
  </si>
  <si>
    <t>შემოსულობა ძირითადი აქტივების გაყიდვიდან</t>
  </si>
  <si>
    <t>312</t>
  </si>
  <si>
    <t>შემოსულობა მატერიალური მარაგების გაყიდვიდან</t>
  </si>
  <si>
    <t>314</t>
  </si>
  <si>
    <t>შემოსულობა არაწარმოებული აქტივების გაყიდვიდან</t>
  </si>
  <si>
    <t>4</t>
  </si>
  <si>
    <t>ნაშთები წლის დასაწყისისათვის</t>
  </si>
  <si>
    <t>გათანაბრებითი ტრანსფერი</t>
  </si>
  <si>
    <t>მიზნობრივი ტრანსფერი</t>
  </si>
  <si>
    <t>მოსაკრებელი ბუნებრივი რესურსებით სარგებლობისათვის</t>
  </si>
  <si>
    <t>შემოსავალი მიწის იჯარიდან და მართვაში (უზურფრუქტი, ქირავნობა და სხვა) გადაცემიდან</t>
  </si>
  <si>
    <t>სამხედრო სავალდებულო სამსახურის გადავადების მოსაკრებელი</t>
  </si>
  <si>
    <t>მოსაკრებელი დასახლებული ტერიტორიის დასუფთავებისათვის</t>
  </si>
  <si>
    <t>სათამაშო ბიზნესის მოსაკრებელი</t>
  </si>
  <si>
    <t>კულტურული მემკვიდრეობის სარეაბილიტაციო არეალის ინფრასტრუქტურის მოსაკრებელი</t>
  </si>
  <si>
    <t>საჯარო ინფორმაციის ასლის გადაღების მოსაკრებელი</t>
  </si>
  <si>
    <t>სხვა არაკლასიფიცირებული  მოსაკრებელი</t>
  </si>
  <si>
    <t>სანებართვო მოსაკრებლები</t>
  </si>
  <si>
    <t>გადასახადები შემოსავალზე, მოგებაზე და კაპიტალის ღირებულების ნაზარდზე</t>
  </si>
  <si>
    <t>2018 წელი</t>
  </si>
  <si>
    <t>საპროექტო დოკუმენტაციისა და სამშენებლო სამუშაოების ტექნიკური ზედამხედველობის მომსახრება</t>
  </si>
  <si>
    <t>2019 წელი</t>
  </si>
  <si>
    <t>უნებრათვოდ ან/და სანებართვო პირობების დარღვევით აშენებული შენობების დემონტაჟი</t>
  </si>
  <si>
    <t>ფენილკეტონურიით დაავადებულ პირთა დახმარება</t>
  </si>
  <si>
    <t>მარტოხელა მშობელთა დახმარება</t>
  </si>
  <si>
    <t>ოჯახური ძალადობის მსხვერპლთა დახმარება</t>
  </si>
  <si>
    <t>სხვადასხვა სახეობის სპორტულ გამაჯანსაღებელი და დასასვენებლად განკუთვნილი ობიექტების მოწყობა რეაბილიტაცია ექსპლუატაცია</t>
  </si>
  <si>
    <t>სანიაღვრე სისტემის რეაბილიტაცია-მშენებლობა</t>
  </si>
  <si>
    <t>მმართველობა და საერთო დანიშნულების ხარჯები</t>
  </si>
  <si>
    <t>01 00</t>
  </si>
  <si>
    <t>01 01</t>
  </si>
  <si>
    <t>საკანონმდებლო და აღმასრულებელი საქმიანობის უზრუნველყოფა</t>
  </si>
  <si>
    <t>01 01 01</t>
  </si>
  <si>
    <t>01 01 02</t>
  </si>
  <si>
    <t>01 01 03</t>
  </si>
  <si>
    <t>01 02</t>
  </si>
  <si>
    <t>საერთო დანიშნულების ხარჯები</t>
  </si>
  <si>
    <t>01 02 01</t>
  </si>
  <si>
    <t>01 02 02</t>
  </si>
  <si>
    <t>01 02 03</t>
  </si>
  <si>
    <t>01 02 04</t>
  </si>
  <si>
    <t>01 02 05</t>
  </si>
  <si>
    <t>01 02 06</t>
  </si>
  <si>
    <t>ინფრასტრუქტურის განვითარება</t>
  </si>
  <si>
    <t>02 00</t>
  </si>
  <si>
    <t>02 01</t>
  </si>
  <si>
    <t>საგზაო ინფრასტრუქტურის განვითარება</t>
  </si>
  <si>
    <t xml:space="preserve">02 01 01 </t>
  </si>
  <si>
    <t>02 01 02</t>
  </si>
  <si>
    <t>02 01 03</t>
  </si>
  <si>
    <t>გზებისა  და ტროტუარების კაპიტალური შეკეთება</t>
  </si>
  <si>
    <t>ბინათმესაკუთრეთა ამხანაგობების განვითარება</t>
  </si>
  <si>
    <t>02 02 01</t>
  </si>
  <si>
    <t>მრავალბინიანი საცხოვრებელი სახლების ეზოების კეთილმოწყობა</t>
  </si>
  <si>
    <t>02 02 02</t>
  </si>
  <si>
    <t>მრავალბინიანი საცხოვრებელი სახლების ლიფტების რეაბილიტაცია</t>
  </si>
  <si>
    <t>02 06 01</t>
  </si>
  <si>
    <t>02 06 02</t>
  </si>
  <si>
    <t>02 06 03</t>
  </si>
  <si>
    <t>მრავალბინიანი საცოვრებელი სახლების ეზოების ფურნიტურა</t>
  </si>
  <si>
    <t>02 06 04</t>
  </si>
  <si>
    <t>02 06 05</t>
  </si>
  <si>
    <t>მრავალბინიანი საცოვრებელი სახლების წყალსაწრეტი მილებისა და პარაპეტების რეაბილიტაცია</t>
  </si>
  <si>
    <t>მრავალბინიანი საცოვრებელი სახლების დაზიანებული კანალიზაციის სისტემის რეაბილიტაცია</t>
  </si>
  <si>
    <t>მრავალბინიანი საცხოვრებელი სახლების სადარბაზოების რეაბილიტაცია</t>
  </si>
  <si>
    <t>02 05 01</t>
  </si>
  <si>
    <t>02 05 02</t>
  </si>
  <si>
    <t>02 02</t>
  </si>
  <si>
    <t>წყლის სისტემების განვითარება</t>
  </si>
  <si>
    <t>სასმელი წყლის რეაბილიტაცია</t>
  </si>
  <si>
    <t>საკანალიზაციო სისტემის რეაბილიტაცია</t>
  </si>
  <si>
    <t>გარე განათება</t>
  </si>
  <si>
    <t>02 03</t>
  </si>
  <si>
    <t>გარე განათების ქსელის ექსპლუატაცია</t>
  </si>
  <si>
    <t>02 03 01</t>
  </si>
  <si>
    <t>02 03 02</t>
  </si>
  <si>
    <t>02 04 01</t>
  </si>
  <si>
    <t>02 04 02</t>
  </si>
  <si>
    <t>ქალაქის კეთილმოწყობა</t>
  </si>
  <si>
    <t>05 02 03</t>
  </si>
  <si>
    <t>02 08</t>
  </si>
  <si>
    <t>02 09</t>
  </si>
  <si>
    <t>02 10</t>
  </si>
  <si>
    <t>07 00</t>
  </si>
  <si>
    <t>07 01</t>
  </si>
  <si>
    <t>07 02</t>
  </si>
  <si>
    <t>07 03</t>
  </si>
  <si>
    <t>07 04</t>
  </si>
  <si>
    <t>ტურიზმის საინფორმაციო ცენტრის ხელშეწყობა</t>
  </si>
  <si>
    <t>03 00</t>
  </si>
  <si>
    <t>დასუფთავება და გარემოს დაცვა</t>
  </si>
  <si>
    <t>03 01</t>
  </si>
  <si>
    <t>03 02</t>
  </si>
  <si>
    <t>ქალაქის დასუფთავება და ნარჩენების გატანა</t>
  </si>
  <si>
    <t>04 00</t>
  </si>
  <si>
    <t>04 01</t>
  </si>
  <si>
    <t>04 02</t>
  </si>
  <si>
    <t>04 03</t>
  </si>
  <si>
    <t>05 00</t>
  </si>
  <si>
    <t>05 01</t>
  </si>
  <si>
    <t>სპორტის სფეროს განვითარება</t>
  </si>
  <si>
    <t>05 01 02</t>
  </si>
  <si>
    <t>05 01 03</t>
  </si>
  <si>
    <t>05 02</t>
  </si>
  <si>
    <t>05 02 01</t>
  </si>
  <si>
    <t>05 02 02</t>
  </si>
  <si>
    <t>კულტურის სფეროს განვითარება</t>
  </si>
  <si>
    <t>კულტურა, ახალგაზრდობა და სპორტი</t>
  </si>
  <si>
    <t>05 03</t>
  </si>
  <si>
    <t>ახალგაზრდობის მხარდაჭერა</t>
  </si>
  <si>
    <t>06 00</t>
  </si>
  <si>
    <t>06 01</t>
  </si>
  <si>
    <t>ჯანმრთელობის დაცვა და სოციალური უზრუნველყოფა</t>
  </si>
  <si>
    <t>ჯანმრთელობის დაცვა</t>
  </si>
  <si>
    <t>06 01 01</t>
  </si>
  <si>
    <t>06 01 02</t>
  </si>
  <si>
    <t>06 01 03</t>
  </si>
  <si>
    <t>06 01 04</t>
  </si>
  <si>
    <t>06 01 05</t>
  </si>
  <si>
    <t>06 02</t>
  </si>
  <si>
    <t>06 02 01</t>
  </si>
  <si>
    <t>06 02 02</t>
  </si>
  <si>
    <t>06 02 03</t>
  </si>
  <si>
    <t>06 02 04</t>
  </si>
  <si>
    <t>06 02 05</t>
  </si>
  <si>
    <t>06 02 06</t>
  </si>
  <si>
    <t>06 02 07</t>
  </si>
  <si>
    <t>06 02 08</t>
  </si>
  <si>
    <t>06 02 09</t>
  </si>
  <si>
    <t>06 02 10</t>
  </si>
  <si>
    <t>06 02 11</t>
  </si>
  <si>
    <t>06 02 12</t>
  </si>
  <si>
    <t>06 02 13</t>
  </si>
  <si>
    <t>06 02 14</t>
  </si>
  <si>
    <t>06 02 15</t>
  </si>
  <si>
    <t>06 02 16</t>
  </si>
  <si>
    <t>06 02 17</t>
  </si>
  <si>
    <t>06 02 18</t>
  </si>
  <si>
    <t>06 02 19</t>
  </si>
  <si>
    <t>06 02 20</t>
  </si>
  <si>
    <t>06 02 21</t>
  </si>
  <si>
    <t>საზოგადოებრივი ჯანმრთელობისა და უსაფრთხო გარემოს უზრუნველყოფა</t>
  </si>
  <si>
    <t>უფასო კვება</t>
  </si>
  <si>
    <t>01 01 04</t>
  </si>
  <si>
    <t>ქალაქ ქუთაისსა და დამეგობრებულ ქალაქებს შორის ინტეგრაციის პროგრამა</t>
  </si>
  <si>
    <t>02 01 04</t>
  </si>
  <si>
    <t>სტიქიიის შედეგად სალიკვიდაციო ღონისძიებების განხორციელება</t>
  </si>
  <si>
    <t>მაია ჩიბურდანიძის სახელობის საჭადრაკო სკოლის რეაბილიტაცია</t>
  </si>
  <si>
    <t>ადმინისტრაციული ორგანოების შენობების მშენებლობა რეკონსტრუქცია</t>
  </si>
  <si>
    <t>03 03</t>
  </si>
  <si>
    <t>03 04</t>
  </si>
  <si>
    <t>მოსწავლე ახალგაზრდობის პარკი</t>
  </si>
  <si>
    <t>ბოტანიკური ბაღი</t>
  </si>
  <si>
    <t>აკაკი წერეთლის სახელობის ბიბლიოთეკის მშენებლობა</t>
  </si>
  <si>
    <t>საფეხბურთო კლუბ ტორპედოს ხელშეწყობა</t>
  </si>
  <si>
    <t>სპორტული მოედნების მოწყობა რეაბილიტაცია</t>
  </si>
  <si>
    <t>სოციალური უზრუნველყოფა</t>
  </si>
  <si>
    <t>სსიპ ბერძენიშვილის სახელობის ქუთაისის სახელმწიფო მუზეუმის ხელშეწყობა</t>
  </si>
  <si>
    <t>06 01 06</t>
  </si>
  <si>
    <t>ზოგადსაგანმანათლებლო დაწესებულებების მოსწავლეთა პროფილაქტიკური გამოკვლევა</t>
  </si>
  <si>
    <t>საქართველოს ტერიტორიულ მთლიანობისთვის გარდაცვლილ მეომართა ოჯახების დახმარება</t>
  </si>
  <si>
    <t>ქალაქ ქუთაისის მუნიციპალიტეტის ვალდებულებების მომსახურება და დაფარვა (მ.გ.ფ.)</t>
  </si>
  <si>
    <t>საგრანტე პროგრამა "კატასტროფების მართვა" თანადაფინანსება</t>
  </si>
  <si>
    <t>გზებისა და ტროტუარების მიმდინარე შეკეთება</t>
  </si>
  <si>
    <t>02 04 03</t>
  </si>
  <si>
    <t>02 05 03</t>
  </si>
  <si>
    <t>02 05 04</t>
  </si>
  <si>
    <t>02 05 05</t>
  </si>
  <si>
    <t>02 05 06</t>
  </si>
  <si>
    <t>02 05 07</t>
  </si>
  <si>
    <t>02 06</t>
  </si>
  <si>
    <t>ქალაქ ქუთაისში ტურისტული ინფრასტრუქტურის რეაბილიტაცია</t>
  </si>
  <si>
    <t>საგზაო ნიშნები და უსაფრთხოება</t>
  </si>
  <si>
    <t>მრავალსართულიანი სახლების  ფასადების რეაბილიტაცია</t>
  </si>
  <si>
    <t>02 07</t>
  </si>
  <si>
    <t>მუნიციპალური ტრანსპორტის განვითარება</t>
  </si>
  <si>
    <t>02 07 01</t>
  </si>
  <si>
    <t>02 07 02</t>
  </si>
  <si>
    <t>მუნიციპალური სატრანსპორტო სისტემის სუბსიდირება</t>
  </si>
  <si>
    <t>მუნიციპალური ტრანსპორტის განახლება</t>
  </si>
  <si>
    <t>03 02 01</t>
  </si>
  <si>
    <t>03 02 02</t>
  </si>
  <si>
    <t>03 02 03</t>
  </si>
  <si>
    <t>კაპიტალური დაბანდებები დასუფთავების სფეროში</t>
  </si>
  <si>
    <t>03 02 04</t>
  </si>
  <si>
    <t>სპორტულ დაწესებულებათა გაერთიანების ხელშეწყობა</t>
  </si>
  <si>
    <t>კულტურულ სახელოვნებლო საგანმანათლებლო დაწესებულებათა გაერთიანების ხელშეწყობა</t>
  </si>
  <si>
    <t>ფოლკლორის განვითარების ხელშეწყობა</t>
  </si>
  <si>
    <t>ი. ჭავჭავაძის სახელობის ქუთაისის სამეცნიერო ბიბლიოთეკის ხელშეწყობა</t>
  </si>
  <si>
    <t>ხე-მცენარეების გადაბელვა</t>
  </si>
  <si>
    <t>ააიპ სამეფო კომპლექსი "ოქროს ჩარდახი"-ს ხელშეწყობა</t>
  </si>
  <si>
    <t>02 11</t>
  </si>
  <si>
    <t>სკოლამდელი დაწესებულებების ფუნქციონირება</t>
  </si>
  <si>
    <t>სკოლამდელი დაწესებულებების რეაბილიტაცია მშენებლობა</t>
  </si>
  <si>
    <t>ხელბურთის განვითარება</t>
  </si>
  <si>
    <t>ქალთა ფეხბურთის განვითარება</t>
  </si>
  <si>
    <t>სპორტის სასახლის ფუნქციონირება</t>
  </si>
  <si>
    <t>ტაიკვანდოს განვითარება</t>
  </si>
  <si>
    <t>05 02 04</t>
  </si>
  <si>
    <t>ქუთათელ გაენათელის ეპარქია</t>
  </si>
  <si>
    <t>კაპიტალური დაბანდებები გარე განათების სფეროში</t>
  </si>
  <si>
    <t>მემორიალური დაფებისა და პანთეონების მოვლა, პატრონობა</t>
  </si>
  <si>
    <t>უპატრონო ცხოველების ოპერირება</t>
  </si>
  <si>
    <t>რამაზ შენგელიას სტადიონის ფუნქციონირების ხელშეწყობა</t>
  </si>
  <si>
    <t>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</si>
  <si>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</si>
  <si>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</si>
  <si>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</si>
  <si>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</si>
  <si>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</si>
  <si>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სხვა ხარჯები</t>
  </si>
  <si>
    <t>არაფინანსური აქტივების ზრდა</t>
  </si>
  <si>
    <t>ფინანსური აქტივების ზრდა</t>
  </si>
  <si>
    <t>ვალდებულებების კლება</t>
  </si>
  <si>
    <t>სულ</t>
  </si>
  <si>
    <t>საკუთარი შემოსავლები</t>
  </si>
  <si>
    <t>2019 წლის პროგნოზი</t>
  </si>
  <si>
    <t>2017 წლის ფაქტი</t>
  </si>
  <si>
    <t>2018 წლის გეგმა</t>
  </si>
  <si>
    <t>a</t>
  </si>
  <si>
    <t>b</t>
  </si>
  <si>
    <t>ww</t>
  </si>
  <si>
    <t>c</t>
  </si>
  <si>
    <t>02 04</t>
  </si>
  <si>
    <t>02 05</t>
  </si>
  <si>
    <t xml:space="preserve">    შტატგარეშე მომუშავეთა ანაზღაურება</t>
  </si>
  <si>
    <t xml:space="preserve">    მივლინება</t>
  </si>
  <si>
    <t xml:space="preserve">    ოფისის ხარჯი</t>
  </si>
  <si>
    <t xml:space="preserve">    წარმომადგენლობითი ხარჯი</t>
  </si>
  <si>
    <t xml:space="preserve">    რბილი ინვენტარის, უნიფორმისა და პირადი ჰიგიენის საგნების შეძენის ხარჯები</t>
  </si>
  <si>
    <t xml:space="preserve">    ტრანსპორტის და ტექნიკის ექსლუატაციის და მოვლა-შენახვის ხარჯები</t>
  </si>
  <si>
    <t xml:space="preserve">    სხვა დანარჩენი საქონელი და მომსახურება</t>
  </si>
  <si>
    <t>სადღესასწაულო ღონისძიებების ტექნიკური უზრუნველყოფა</t>
  </si>
  <si>
    <t>კალათბურთის განვითარება</t>
  </si>
  <si>
    <t>05 02 05</t>
  </si>
  <si>
    <t>05 02 06</t>
  </si>
  <si>
    <t>05 02 07</t>
  </si>
  <si>
    <t>05 02 08</t>
  </si>
  <si>
    <t xml:space="preserve">05 01 01 </t>
  </si>
  <si>
    <t>05 01 04</t>
  </si>
  <si>
    <t>05 01 05</t>
  </si>
  <si>
    <t>05 01 06</t>
  </si>
  <si>
    <t>05 01 07</t>
  </si>
  <si>
    <t>05 01 08</t>
  </si>
  <si>
    <t>05 01 09</t>
  </si>
  <si>
    <t>05 01 10</t>
  </si>
  <si>
    <t>05 01 11</t>
  </si>
  <si>
    <t>05 01 12</t>
  </si>
  <si>
    <t>02 06 06</t>
  </si>
  <si>
    <t>02 06 07</t>
  </si>
  <si>
    <t>02 06 08</t>
  </si>
  <si>
    <t>02 05 08</t>
  </si>
  <si>
    <t>06 02 22</t>
  </si>
  <si>
    <t>გადაუდებელი რეაგირების პროგრამა</t>
  </si>
  <si>
    <t>ა)</t>
  </si>
  <si>
    <t xml:space="preserve">პროგრამა: საგზაო ინფრასტრუქტურის განვითარება (პროგრამული  კოდი 02 01) </t>
  </si>
  <si>
    <t>პროგრამის განმახორციელებელი</t>
  </si>
  <si>
    <t>ქალაქ ქუთაისის მუნიციპალიტეტის მერიის პირველადი სტრუქტურული ერთეული – ინფრასტრუქტურის განვითარების, კეთილმოწყობისა და დასუფთავების სამსახური. ააიპ „ ქუთგანათება“</t>
  </si>
  <si>
    <t>პროგრამის ბიუჯეტი</t>
  </si>
  <si>
    <t>პროგრამის აღწერა</t>
  </si>
  <si>
    <t>მიუხედავად იმისა, რომ უკანსკნელი წლების მანძილზე ქალაქში აქტიურად ხორციელდება მასშტაბური სამუშაოები ინფრასტრუქტურის მოწესრიგების კუთხით, გრძელვადიანი საჭიროებებიდან გამომდინარე, მაინც არის მნიშვნელოვანი სამუშაოების განხორციელების აუცილებლობა. ქალაქის ქუჩების ზოგიერთი ნაწილი საჭიროებს კაპიტალურ რეაბილიტაციას, ასევე, მიმდინარე შეკეთებით სამუშაოებს ითხოვს ბოლო წლების მანძილზე რეაბილიტირებული ქუჩების ნაწილი. ქალაქში საგზაო მოძრაობის ხარისხის გაუმჯობესების, საგზაო მოძრაობის ორგანიზებისა და უსაფრთხოების, სატრანსპორტო და ქვეითთა ნაკადის უსაფრთხოდ გადაადგილების მიზნით, საჭიროა საგზაო ინფრასტრუქტურის ეტაპობრივი მოწესრიგება. ბევრი კორპუსის ეზო საკმაოდ დიდი მანძილით არის დაშორებული კეთილმოწყობილი ცენტრალური თუ მეორეხარისხოვანი გზიდან და იქ მცხოვრებ მოქალაქეებს, ტრანსპორტით თუ ფეხით, ეზომდე მისასვლელად მაინც მოუწესრიგებელი ტერიტორიის გავლით უწევთ გადაადგილება. საჭიროა ცენტრალურ და მეორეხარისხოვან გზებამდე მისასვლელი გზების რეაბილიტაცია. ქალაქის სხვადასხვა უბნებში სანიაღვრე ქსელების ნორმალური ფუნქციონირებისათვის გასაწმენდია ზედმეტი ნატანისაგან დალექილი არხები და ბუნებრივი სასულეები, შესაკეთებელი და სარეაბილიტაციოა ნიაღვარმიმღები ობიექტები.</t>
  </si>
  <si>
    <t>პროგრამის მიზანი</t>
  </si>
  <si>
    <t>მოწესრიგებული საგზაო ინფრასტრუქტურა და მოსახლეობის გადაადგილებისათვის უსაფრთხო გარემოს შექმნა</t>
  </si>
  <si>
    <t>მოსალოდნელი საბოლოო შედეგი</t>
  </si>
  <si>
    <t>მოწესრიგებული ინფრასტრუქტურა და მოსახლეობის გადაადგილებისთვის შექმნილი უსაფრთხო გარემო</t>
  </si>
  <si>
    <t>საბოლოო შედეგის შეფასების ინდიკატორი: </t>
  </si>
  <si>
    <t>ინდიკატორის დასახელება</t>
  </si>
  <si>
    <t>საბაზისო მაჩვენებელი</t>
  </si>
  <si>
    <t>მიზნობრივი მაჩვენებელი</t>
  </si>
  <si>
    <t>შესაძლო რისკები</t>
  </si>
  <si>
    <t>ა.ა)</t>
  </si>
  <si>
    <t xml:space="preserve">ქვეპროგრამა: გზებისა და ტროტუარების კაპიტალური შეკეთება (პროგრამული  კოდი 02 01 01) </t>
  </si>
  <si>
    <t>ქვეპროგრამის განმახორციელებელი</t>
  </si>
  <si>
    <t>ქალაქ ქუთაისის მუნიციპალიტეტის მერიის პირველადი სტრუქტურული ერთეული – ინფრასტრუქტურის განვითარების, კეთილმოწყობისა და დასუფთავების სამსახური</t>
  </si>
  <si>
    <t>ქვეპროგრამის ბიუჯეტი</t>
  </si>
  <si>
    <t>ქვეპროგრამის აღწერა</t>
  </si>
  <si>
    <t>პროგრამის ფარგლებში, პრიორიტეტულობის შესაბამისად, განხორციელდება შიდასაქალაქო საგზაო ინფრასტრუქტურის მშენებლობა-რეაბილიტაცია, რაც თავის მხრივ გულისხმობს, გზების, ტროტუარებისა და ხიდების მშენებლობა-რეაბილიტაციას.</t>
  </si>
  <si>
    <t>ქვეპროგრამის მიზანი</t>
  </si>
  <si>
    <t>გზის კაპიტლური მშენებლობა</t>
  </si>
  <si>
    <t>ქვეპროგრამის ღონისიებები</t>
  </si>
  <si>
    <t>შიდა საქალაქო საგზაო ინფრასტრუქტურის მშენებლობა</t>
  </si>
  <si>
    <t>ასათიანის ქუჩის ღვარსადენისა და ტროტუარების მშენებლობა</t>
  </si>
  <si>
    <t>დასაბრუნებელი 2.5%</t>
  </si>
  <si>
    <t>მოსალოდნელი შუალედური შედეგი</t>
  </si>
  <si>
    <t>კაპიტალურად შეკეთებული გზები, რომელებიც აკმაყოფილებს საერთაშორისო სტანდარტს და ამ გზებით სარგებლობა იქნება უსაფრთხო და კომფორტული</t>
  </si>
  <si>
    <t>შუალედური შედეგის შეფასების ინდიკატორი: </t>
  </si>
  <si>
    <t>კაპიტალურად შეკეთებული გზები</t>
  </si>
  <si>
    <t>120000 კვ.მ.</t>
  </si>
  <si>
    <t>143000 კვ.მ</t>
  </si>
  <si>
    <t>კლიმატური პირობები, კონტრაქტორის მიერ არაკეთილსინდისიერად შერულებული სამუშაო, ახალი გარემოებები რომელიც პროექტით არ არის გათვალისწინებული</t>
  </si>
  <si>
    <t>ა.ბ)</t>
  </si>
  <si>
    <t xml:space="preserve">ქვეპროგრამა: გზებისა და ტროტუარების მიმდინარე შეკეთება (პროგრამული  კოდი 02 01 02) </t>
  </si>
  <si>
    <t>ქალაქის მაშტაბით ქუჩების გარკვეული ნაწილი საჭიროებს მიმდინარე ორმოულ შეკეთებას, რათა გახანგრძლივდეს მათი ექსპლუატაციისა და გამოყენების ვადები. აქედან გმომდინარე მნიშვნელოვანია გზების მიმდინარე შეკეთება</t>
  </si>
  <si>
    <t>გზის მიმდინარე შეკეთება, რომლითაც შენარჩუნდება უსაფრთხოება და კომფორტი</t>
  </si>
  <si>
    <t>ასფალტო ბეტონითა და ბეტონით ორმოული შეკეთება</t>
  </si>
  <si>
    <t>გრანიტისა და დაწნეხილი დეკორატიული ფილებით მიმდინარე შეკეთება</t>
  </si>
  <si>
    <t>ორმოულად შეკეთებული გზები, კომფორტული და უსაფრთხო გადაადგილება</t>
  </si>
  <si>
    <t>ორმოულად შეკეთებული გზები</t>
  </si>
  <si>
    <t>45000 კვ.მ.</t>
  </si>
  <si>
    <t>73000 კვ.მ.</t>
  </si>
  <si>
    <t>ა.გ)</t>
  </si>
  <si>
    <t xml:space="preserve">ქვეპროგრამა: სანიაღვრე სისტემის რეაბილიტაცია-მშენებლობა  (პროგრამული  კოდი 02 01 03) </t>
  </si>
  <si>
    <t>სანიაღვრე ინფრასტრუქტურა წარმოადგენს ქალაქის ერთერთ პრობლემატურ ნაწილს. პროგრამის ფარგლებში განხორციელდება როგორც მიმდინარე საექსპლუატაციო, ასევე სარეაბილიტაციო და კაპიტალური სამუშაოები</t>
  </si>
  <si>
    <t>სანიაღვრე სისტემის მოწესრიგებით ნალექების გამტარუნარიანობის ზრდა</t>
  </si>
  <si>
    <t xml:space="preserve">ოღასკურას კალაპოტის მშენებლობა </t>
  </si>
  <si>
    <t xml:space="preserve">ბუნებრივი სასულეების ექსპლოატაცია </t>
  </si>
  <si>
    <t>რეაბილიტირებული და კაპიტალურად შეკეთებული სანიაღვრე სისტემა</t>
  </si>
  <si>
    <t xml:space="preserve">კაპიტალურად მოწყობილი სანიაღვრე </t>
  </si>
  <si>
    <t>2200 გრ.მ</t>
  </si>
  <si>
    <t>3700 გრ.მ.</t>
  </si>
  <si>
    <t>ექსპლუატირებული სასულეების რაოდენობა</t>
  </si>
  <si>
    <t>ა.დ)</t>
  </si>
  <si>
    <t xml:space="preserve">ქვეპროგრამა: საგზაო ნიშნები და უსაფრთხოება (პროგრამული  კოდი 02 01 04) </t>
  </si>
  <si>
    <t>ააიპ „ ქუთგანათების სერვისი“</t>
  </si>
  <si>
    <t>საგზაო ტრანსპორტის მოწესრიგებული მოძრაობისათვის და უსაფრთხო გადაადგილებისათვის აუცილებელია მოხდეს საგზაო ნიშნების, შუქნიშნების და ქვეითთა გადასასვლელების მოწესრიგება/რეაბილიტაცია</t>
  </si>
  <si>
    <t>საგზაო მოძრაობის მოწესრიგებული ფუნქციონირება</t>
  </si>
  <si>
    <t>შუქნიშნებისა და საგზაო ნიშნების ექსპლუატაცია</t>
  </si>
  <si>
    <t>ელექტრო ენერგიის ხარჯი</t>
  </si>
  <si>
    <t>მოწესრიგებული და უსაფრთხო საგზაო მოძრაობა.</t>
  </si>
  <si>
    <t>ექსპლუატაცია გაწეული შუქნიშნები</t>
  </si>
  <si>
    <t>ექსპლუატაცია გაწეული საგზაო ნიშნები</t>
  </si>
  <si>
    <t>ბ)</t>
  </si>
  <si>
    <t xml:space="preserve">პროგრამა: გარე განათება (პროგრამული  კოდი 02 03) </t>
  </si>
  <si>
    <t>ღამის პერიოდში მუნიციპალიტეტში მოსახლეობის (განსაკუთრებით ქალებისა და ბავშვების) უსაფრთხო და კომფორტული გარემოს შექმნისთვის მნიშვნელოვანი ადგილი უკავია გარე განათებას, შესაბამისად საჭიროა მუნიციპალიტეტის ტერიტორიაზე არსებული გარე განათბის ქსელის გამართული ფუნქციონირება. დღეის მდგომარეობით გარე განათების ქსელი ფუნქციონირებს დასახლებული ტერიტორიის 100%-ზე.</t>
  </si>
  <si>
    <t>გარე განათების ქსელის შეუფერხებელი ფუნქციონირება</t>
  </si>
  <si>
    <t xml:space="preserve">მოსახლეობის გადაადგილებისთვის უსაფრთხო და კომფორტული გარემო </t>
  </si>
  <si>
    <t>განათებული დასახლებული ტერიტორიის მოცულობა</t>
  </si>
  <si>
    <t>ბ.ა)</t>
  </si>
  <si>
    <t xml:space="preserve">ქვეპროგრამა: გარე განათების ქსელის ექსპლოატაცია (პროგრამული  კოდი 02 03 01) </t>
  </si>
  <si>
    <t>ააიპ ქუთგანათების სერვისი</t>
  </si>
  <si>
    <t>მოსახლეობის უსაფრთხო გადაადგილებისათვის აუცილებელია ქალაქის გარე განათების ქსელის შეუფერხებელი ფუნქციონირება. ასევე ახალი ლედ ტიპის ეკონომიური სანათების და უბნებზე ჯიპიეს -ების დაყენებით შემცირდეს ელექტრო ენერგიის ხარჯი</t>
  </si>
  <si>
    <t>გარე განათების ქსელის გამართული ფუნქციონირება, დახარჯული ელექტროენერიგიის შემცირება</t>
  </si>
  <si>
    <t>ადმინისტრაციის ხარჯი</t>
  </si>
  <si>
    <t>სანათი წერტილების ექსპლოატაცია</t>
  </si>
  <si>
    <t>გამართულად ფუნქციონირებადი გარე განათების ქსელი, დროულად წარმოქმნილი პერიოდულად წარმოქმნილი შეფერხებები</t>
  </si>
  <si>
    <t>გარე განათების წერტილების რაოდენობა</t>
  </si>
  <si>
    <t>შეკეთებული სანათებვის რაოდენობა</t>
  </si>
  <si>
    <t>მოსახლეობის მომართვიანობა, ავარიული სიტუაციები, ელ. ენერგიის ცვალებადობა</t>
  </si>
  <si>
    <t>არსებული სანათების ახალი დიოდური სანათებით ჩანაცვლება</t>
  </si>
  <si>
    <t>შეკეთებული და გამოცვლილი ბოძების რაოდენობა</t>
  </si>
  <si>
    <t>შეკეთებული სადენების რაოდენობა</t>
  </si>
  <si>
    <t>4000 მ</t>
  </si>
  <si>
    <t>3000 მ</t>
  </si>
  <si>
    <t>ბ.ბ)</t>
  </si>
  <si>
    <t xml:space="preserve">ქვეპროგრამა: კაპიტალური დაბანდებები გარე განათების სფეროში (პროგრამული  კოდი 02 03 02) </t>
  </si>
  <si>
    <t>ქალაქის გარე განათების სრულყოფისათვის აუცილებელია ახალი სანათი წერტილების მოწყობა, ასევე აუცილებელია გარკვეული სპეცტექნიკის შეძენა</t>
  </si>
  <si>
    <t>განათებული ტერიტორიის ფართობის ზრდა, გარე განათების ქსელის გამართული ფუნქციონირება.</t>
  </si>
  <si>
    <t>ახალი სანათი წერტილების მოწყობა</t>
  </si>
  <si>
    <t>სპეცტექნიკის შეძენა</t>
  </si>
  <si>
    <t>გამართულად ფუნქციონირებადი გარე განათების ქსელი</t>
  </si>
  <si>
    <t xml:space="preserve">ახალი სანათი წერტილების რაოდენობა </t>
  </si>
  <si>
    <t>შეძენილი სპეცტექნიკის რაოდენობა</t>
  </si>
  <si>
    <t>გ)</t>
  </si>
  <si>
    <t xml:space="preserve">პროგრამა: მშენებლობა, ავარიული ობიექტების და შენობების რეაბილიტაცია (პროგრამული  კოდი 02 04) </t>
  </si>
  <si>
    <t>ქალაქ ქუთაისის მუნიციპალიტეტის მერიის პირველადი სტრუქტურული ერთეული – საბინაო ინფრასტრუქტურის მართვისა და განვითარების სამსახურ, ინფრასტრუქტურის განვითარების, კეთილმოწყობისა და დასუფთავების სამსახური</t>
  </si>
  <si>
    <t>პროგრამა ითვალისწინებს მუნიციპალური სერვისების მოსახლეობისათვის ხელმისაწვდომობას, მათთან მარტივ კომუნიკაციას, ასევე სოციალურად დაცველი ოჯახებისათვის საბინაო - საყოფაცხოვრებო პირობების გაუმჯობესებას, ამჟამად აღრიცხვაზეა მრავალი ავარიული საცხოვრებელი სახლი, რომლებსაც ესაჭიროებათ გადახურვა.</t>
  </si>
  <si>
    <t>სერვისების ხელმისაწვდომობა, სოციალურად დაუცველი ოჯახებისათვის საყოფაცხოვრებო პირობების გაუმჯობესება</t>
  </si>
  <si>
    <t>ხელმისაწვდომი ადმინისტრაციული სერვისები, სოციალურად დაუცველი ოჯახებისათვის გაუმჯობესებული საყოფაცხოვრებო პირობები</t>
  </si>
  <si>
    <t>სერვისებით დაკმაყოფილებული მოსახლეობის რაოდენობა</t>
  </si>
  <si>
    <t>რეაბილიტირებული სახურავების რაოდენობა</t>
  </si>
  <si>
    <t>გ.ა)</t>
  </si>
  <si>
    <t xml:space="preserve">ქვეპროგრამა: სოციალურად დაუცველი იჯახებისთვის საცხოვრებელი სახლების ავარიული სახლების რეაბილიტაცია (პროგრამული  კოდი 02 04 01) </t>
  </si>
  <si>
    <t>ქალაქ ქუთაისის მუნიციპალიტეტის მერიის პირველადი სტრუქტურული ერთეული – საბინაო ინფრასტრუქტურის მართვისა და განვითარების სამსახური</t>
  </si>
  <si>
    <t>ქალაქ ქუთაისში მრავლად არიან ადამიანები, რომლებიც ცხოვრობენ დაზიანებული სახურავის მქონე ინდივიდუალურ სახლებში, რის გამოც, ცხოვრება გაუსაძლისია.  განსაკუთრებული ყურადღება ესაჭიროებათ ისეთ ოჯახებს, რომელთა სოციალური სტატუსის დამადასტურებელი სარეიტინგო ქულა 65000 და ნაკლებია. მწირი შემოსავლების გამო, მათ ფაქტობრივად, არ აქვთ საშუალება მცირედით მაინც გაიუმჯობესონ საცხოვრებელი გარემო. მათ რიგებში მრავლად არიან მარტოხელა მოხუცი პენსიონერები, რომლებიც აღნიშნული კუთხით საჭიროებენ აუცილებელ და გადაუდებელ დახმარებას. ზემოთ მითითებული ღონისძიებების განხორციელების რიგითობა და მისამართები განისაზღვრება სპეციალური კომისიის მიერ ოჯახის სოციალურ–ეკონომიკური მაჩვენებლის შესაბამისად.</t>
  </si>
  <si>
    <t>საცხოვრებელი სახლების საექსპლოატაციო ვადის გაზრდა; მოსახლეობისათვის უსაფრთხო და კომფორტული საცხოვრებელი გარემოს შექმნა.</t>
  </si>
  <si>
    <t>სოციალურად დაუცველი ოჯახებისთვის სახლების სახურავების რეაბილიტაცია</t>
  </si>
  <si>
    <t>რეაბილიტირებული სოციალურად დაუცველი ოჯახების სახლები</t>
  </si>
  <si>
    <t>რეაბილიტირებული სოციალურად დაუცველი ოჯახების სახლების რაოდენობა</t>
  </si>
  <si>
    <t>მომართვიანობა</t>
  </si>
  <si>
    <t>გ.ბ)</t>
  </si>
  <si>
    <t xml:space="preserve">ქვეპროგრამა: ადმინისტრაციული ორგანოების შენობების მშენებლობა რეკონსტრუქცია (პროგრამული  კოდი 02 04 03) </t>
  </si>
  <si>
    <t>პროგრამის ფარგლებში განხორციელდება 3 ერთეული, მცირე ზომის ადმინისტრაციული შენობის მშენებლობა, რომელიც მუნიციპალური სერვისების გარკვეულ ნაწილს შესთავაზებს მოსახლეობას საცხოვრებელ ადგილთან ახლოს, აგრეთვე ადმინისტრაციული შენობების გამართული ფუნქციონირებისათვის საჭიროა მიმდინარე შეკეთება</t>
  </si>
  <si>
    <t>მუნიციპალური სერვისების ხელმისაწვდომობის გაზრდა</t>
  </si>
  <si>
    <t>ვაკისუბნის ადმინისტრაციული შენობა</t>
  </si>
  <si>
    <t>გამარჯვების უბნის ადმინისტრაციული შენობა</t>
  </si>
  <si>
    <t>სულხან-საბას ადმინისტრაციული შენობა</t>
  </si>
  <si>
    <t>სხვა ადმინისტრაციული შენობების რეაბილიტაცია</t>
  </si>
  <si>
    <t>ხელმისაწვდომი მუნიციპალირი სერვისები, ეფექტურად განხორციელებული მუნიციპალური სერვისები</t>
  </si>
  <si>
    <t>ცდომილების ალბათობა (%/აღწერა)</t>
  </si>
  <si>
    <t>დ)</t>
  </si>
  <si>
    <t xml:space="preserve">პროგრამა: ბინათმესაკუთრეთა ამხანაგობების განვითარება (პროგრამული  კოდი 02 05) </t>
  </si>
  <si>
    <t>პროგრამის ფარგლებში უზრუნველყოფილი იქნება მუნიციპალიტეტის თანამონაწილეობით ბინათმესაკუთრეთა ამხანაგობების საკუთარი და საერთო საკუთრების მოვლა-პატრონობა. თანადაფინანსების პრინციპით განხორციელებული პროექტებით და ღონისძიებებით მუნიციპალიტეტი აქტიურად ეხმარება მოსახლეობას მნიშვნელოვნად გააუმჯობესოს საცხოვრებელი გარემო და ქმნის ხელსაყრელ პირობებს სამოქალაქო საზოგადოების განვითარებისათვის</t>
  </si>
  <si>
    <t>გაუმჯობესებული საცხოვრებელი გარემოს შექმა, ამხანაგობების ჩართულობა სამოქალაქო საზოგადოების განვითარებაში</t>
  </si>
  <si>
    <t>თანადაფინანსებით განოხრციელებული პროექტები</t>
  </si>
  <si>
    <t>თანადაფინანსებით განხორციელებული პროექტების რაოდენობა</t>
  </si>
  <si>
    <t>დ.ა)</t>
  </si>
  <si>
    <t xml:space="preserve">ქვეპროგრამა: მრავალბინიანი საცხოვრებელი სახლების ეზოების ფურნიტურა (პროგრამული  კოდი 02 05 03) </t>
  </si>
  <si>
    <t>ბინათმესაკუთრეთა ამხანაგობების მოთხოვნის შესაბამისად შესაძლებელია მოეწყოს: ატრაქციონები, ძელსკამები, მცირე მოცულობის დეკორატიული ურნები, დასასვენებელი ფანჩატურები, მარტივი ტიპის სტაციონარული ტრენაჟორები, ბინათმესაკუთრეთა ამხანაგობების მიმდებარე თავისუფალ  ტერიტორიაზე,  ადამიანებისათვის გამაჯანსაღებელი გარემოს შესაქმნელად. რაც განხორციელდება თანადაფინანსების პრინციპით</t>
  </si>
  <si>
    <t>ბინათმესაკუთრეთა ამხანაგობების თანამომაწილეობით ურბანული ფურნიტურით ეზოების მოწყობა</t>
  </si>
  <si>
    <t>ძელსკამების შეძენა მონტაჟი ამხანაგობებისათვის</t>
  </si>
  <si>
    <t>ატრაქციონების შეძენა მონტაჟი ამხანაგობებისათვის</t>
  </si>
  <si>
    <t>დასასვენებელი განკუთვნილი ფანჩატურის მოწყობა ამხანაგობებისათვის</t>
  </si>
  <si>
    <t>მარტივი ტიპის სტაციონალური ტრენჟორები ამხანაგობებისათვის</t>
  </si>
  <si>
    <t>ბინათმესაკუთრეთა ამხანაგობების თანამომაწილეობით ურბანული ფურნიტურით მოწყობილი ეზოები</t>
  </si>
  <si>
    <t>ბინათმესაკუთრეთა ამხანაგობების თანამომაწილეობით ურბანული ფურნიტურით მოწყობილი ეზოების რაოდენობა</t>
  </si>
  <si>
    <t>დ.ბ)</t>
  </si>
  <si>
    <t>ქალაქში არსებული სოციალურ – ეკონომიკური მდგომარეობიდან გამომდინარე, ბინათმესაკუთრეთა ამხანაგობები ვერ ახორციელებენ ბინათმესაკუთრეთა ამხანაგობების საერთო ქონების დამოუკიდებელ მოვლა – პატრონობასა და განვითარებას. მრავალბინიანი საცხოვრებელი სახლის დაზიანებული წყალ–კანალიზაციის ქსელებიდან სარდაფებში ჩადინებული წყალი და ფეკალური მასები აზიანებს კორპუსების საძირკვლებს და ქმნის ანტისანიტარიას.</t>
  </si>
  <si>
    <t>კორპუსების ექსპლუატაციის ვადის ზრდა</t>
  </si>
  <si>
    <t>მრავალბინიანი საცხოვრებელი სახლების კანალიზაციის სისტემების რეაბილიტაცია</t>
  </si>
  <si>
    <t>კორპუსებში მოწესრიგებული წყალკანალიზაციის სისტემა და აღმოფხვრილი ანტისანიტარია</t>
  </si>
  <si>
    <t>შეკეთებული წყალკანალიზაციის სისტემების რაოდენობა</t>
  </si>
  <si>
    <t>დ.გ)</t>
  </si>
  <si>
    <t>ქალაქში არსებული სოციალურ – ეკონომიკური მდგომარეობიდან გამომდინარე, ბინათმესაკუთრეთა ამხანაგობები ვერ ახორციელებენ ბინათმესაკუთრეთა ამხანაგობების საერთო ქონების დამოუკიდებელ მოვლა – პატრონობასა და განვითარებას. მრავალბინიანი საცხოვრებელი სახლის დაზიანებული სახურავი მთლიანად აზიანებს ჭერს და მაღალ სართულებზე განთავსებულ ბინებს. ზემოთ მითითებული ღონისძიებების განხორციელების რიგითობა და მისამართები დამოკიდებულია ბინათმესაკუთრეთა ამხანაგობების აქტიურობაზე</t>
  </si>
  <si>
    <t>კორპუსების სახურავის ექსპლუატაციის ვადის ზრდა</t>
  </si>
  <si>
    <t>მრავალბინიანი საცხოვრებელი სახლების მცხოვრებისთვის სხვადასხვა სახეობის მასალის შეძენა გადაცემა</t>
  </si>
  <si>
    <t>საბანკო გარანტიის მომსახურება</t>
  </si>
  <si>
    <t>ენერგოეფექტური კორპუსები, რეაბილიტირებული სახურავები</t>
  </si>
  <si>
    <t>რეაბილიტირებული სახურავების და ენერგოეფექტური კორპუსების რაოდენობა</t>
  </si>
  <si>
    <t>დ.დ)</t>
  </si>
  <si>
    <t>N/A</t>
  </si>
  <si>
    <t>ე)</t>
  </si>
  <si>
    <t xml:space="preserve">პროგრამა: ქალაქის კეთილმოწყობა (პროგრამული  კოდი 02 06) </t>
  </si>
  <si>
    <t>ქალაქ ქუთაისის მუნიციპალიტეტის მერიის პირველადი სტრუქტურული ერთეული – ინფრასტრუქტურის განვითარების, კეთილმოწყობისა და დასუფთავების სამსახური, საბინაო ინფრასტრუქტურის მართვისა და განვითარების სამსახური</t>
  </si>
  <si>
    <t>პროგრამის მიზანია ქალაქში მნიშვნელოვანი და აუცილებელი კეთილმოწყობის ღონისძიებების სრულყოფილად და ეფექტურად განხორციელება; ქალაქის მიმზიდველობის გაზრდისათვის  ტურისტული ინფრასტრუქტურის გაუმჯობესება; სხვადასხვა ქალაქგაფომებითი ღონისძიებების მოწყობა კონკრეტული ღონისძიების სპეციფიკისა და მისი ჩატარების ადგილმდებარეობის გათვალისწინებით; ადმინისტრაციული ერთეულების მიხედვით ისეთი სხვადასხვა სახის ლოკალური პრობლემები აღმოფხვრა, რომლებიც წლების განმავლობაში მოუგვარებელია და ასახვა ვერ ჰპოვა ბიუჯეტში.</t>
  </si>
  <si>
    <t>ქალაქის იერსახის გაუმჯობესება, ტურისტებისთვის მიმზიდველი ქალაქი</t>
  </si>
  <si>
    <t>ესთეტიკური და ტურისტებისთვის მიმზიდველი ქალაქი</t>
  </si>
  <si>
    <t>ტურისტების რაოდენობა</t>
  </si>
  <si>
    <t>პროექტების რაოდენობა</t>
  </si>
  <si>
    <t>ე.ა)</t>
  </si>
  <si>
    <t xml:space="preserve">ქვეპროგრამა: ქალაქ ქუთაისში ტურისტული ინფრასტრუქტურის რეაბილიტაცია (პროგრამული  კოდი 02 06 01) </t>
  </si>
  <si>
    <t>ტურიზმი ქუთაისის ეკონომიკის ერთერთ მნიშვნელოვან ნაწილს წარმოადგენს. ქალაქის მდებარეობისა და ახლო მდებარე აეროპორტის დატვირთვის ზრდის პარალელურად, ქალაქში სულ უფრო იზრდება ტურისტები რაოდენობა, თუმცა გარდა ტურისტული ჰაბისა, მნიშვნელოვანია ქალაქ დამოუკიდებელი ტურისტული ფუნქციაც ჰქონდეს. შესაბამისად, აუცილებელი ტურისტული ინფრასტრუქტურის განვითარება</t>
  </si>
  <si>
    <t>ტურისტული ჰაბის ფუნქციონირების ხელშეწყობა, ქალაქის ტურისტულ ცენტრად გადაქცევა რეგიონში</t>
  </si>
  <si>
    <t>ტურისტულად მიმზიდველი ქალაქი</t>
  </si>
  <si>
    <t>ახალი ან რეაბილიტირებული ტურისტული ობიექტები</t>
  </si>
  <si>
    <t>ე.ბ)</t>
  </si>
  <si>
    <t xml:space="preserve">ქვეპროგრამა: ადმინისტრაციული ერთეულების მიხედვით თავისუფალი ინიციატივების განხორციელება (პროგრამული  კოდი 02 06 02) </t>
  </si>
  <si>
    <t>ქალაქის მასშტაბით, ადმინისტრაციული ერთეულების მიხედვით არსებული პრობლემების მოგვარება, რომელიც არ არის გათვალისწინებული ქუთაისის მუნიციპალიტეტის ბიუჯეტით. წლების განმავლობაში მოუგვარებელი სხვადასხვა პრობლემატური საკითხის გადაწყვეტა, მოქალაქეებისათვის კომფორტული გარემოს შექმნა. მითითებული ღონისძიებების განხორციელების რიგითობა და მისამართები განისაზღვრება ქალაქ ქუთაისის მუნიციპალიტეტის მერის მიერ შექმნილი კომისიის მომართვების საფუძველზე.</t>
  </si>
  <si>
    <t>ისეთი ღონისძებების განხორციელება რაც ბიუჯეტით არ არის გათვალისწინებული და მოსახლეობისთვის რიგი პრობლემების გადაჭრა</t>
  </si>
  <si>
    <t>მოსახლეობის ინიციატივების დაკმაყოფილება პროგრამის შესაბამისად</t>
  </si>
  <si>
    <t>განხორციელებული პროექტების რაოდენობა</t>
  </si>
  <si>
    <t>ე.გ)</t>
  </si>
  <si>
    <t xml:space="preserve">ქვეპროგრამა: მემორიალური დაფებისა და პანთეონის მოვლა, პატრონობა (პროგრამული  კოდი 02 06 03) </t>
  </si>
  <si>
    <t>გამოჩენილი საზოგადო მოღვაწეების პატივსაგებად და მომავალი თაობებისთვის ისტორიული ინფორმაციის შესანარჩუნებლად დიდ აუცილებლობას წარმოადგენს მემორიალური დაფების მოწყობა ექსპლუატაცია</t>
  </si>
  <si>
    <t>მემორეიალური დაფების რეაბილიტირება და მოვლა პატრონობა</t>
  </si>
  <si>
    <t>მემორიალური დაფების მოწყობა რეაბილიტაცია</t>
  </si>
  <si>
    <t>მოვლილი და ექსლუატირებული მემორიალური დაფები</t>
  </si>
  <si>
    <t>მოვლილი და რეაბილიტირებული მემორიალური დაფების რაოდენობა</t>
  </si>
  <si>
    <t>ე.დ)</t>
  </si>
  <si>
    <t xml:space="preserve">ქვეპროგრამა: სადღესასწაულო ღონისძიებების ტექნიკური უზრუნველყოფა (პროგრამული  კოდი 02 06 06) </t>
  </si>
  <si>
    <t>პროგრამის ფარგლებში განხორციელდება ქალაქის მხატვრულ დონეზე გაფორმება, სხვადასხვა ქალაქგაფომებითი ღონისძიებების მოწყობა კონკრეტული ღონისძიების სპეციფიკისა და მისი ჩატარების ადგილმდებარეობის გათვალისწინებით, საახალწლო ილუმინაციების მონტაჟი, ექსპლუატაცია და დემონტაჟი, სასცენო დეკორაციებით მომსახურება და სხვა.</t>
  </si>
  <si>
    <t xml:space="preserve"> სახაალწლო დეკორაციების  შეძენა</t>
  </si>
  <si>
    <t>ფეიერვერკის შეძენა</t>
  </si>
  <si>
    <t>ტექნიკურათ უზრუნველყოფილი სადრესასწაულო ღონიძიებები</t>
  </si>
  <si>
    <t>გამოყენებული ილუმინაციების რაოდენობა</t>
  </si>
  <si>
    <t>გამოყენებუი ფეიერვერკების რაოდენობა</t>
  </si>
  <si>
    <t>ე.ვ)</t>
  </si>
  <si>
    <t xml:space="preserve">ქვეპროგრამა: შადრევან-აუზების ექსპლუატაცი რეაბილიტაცია (პროგრამული  კოდი 02 06 07) </t>
  </si>
  <si>
    <t>ეკოლოგიისა, რეკრეაციული ინფრასტრუქტურის განვითარებისათვის მნიშვნელოვანია ქალაქის შადრევნ-აუზების ექსპლუატაცია რეაბილიტაცია</t>
  </si>
  <si>
    <t>შადრევან-აუზების გამართული ფუნქციონირება</t>
  </si>
  <si>
    <t>შადრევან-აუზების წყლის ხარჯი</t>
  </si>
  <si>
    <t>შადრევან-აუზების ელექტრო ენერგიის ხარჯი</t>
  </si>
  <si>
    <t>16 ერთეული შადრევან-აუზებისა და წყლის ნიჟარების ექსპლუატაცია</t>
  </si>
  <si>
    <t>შეუფერხებლად ფუნქციონირებადი შადრევან-აუზები</t>
  </si>
  <si>
    <t>ფუნქციონირებადი შადრევან-აუზების რაოდენობა</t>
  </si>
  <si>
    <t>ვ)</t>
  </si>
  <si>
    <t xml:space="preserve">პროგრამა: საპროექტო-სახარჯთაღრიცხვო სამუშაოების პროგრამა (პროგრამული  კოდი 02 10) </t>
  </si>
  <si>
    <t>ქალაქ ქუთაისის მუნიციპალიტეტის მერიის პირველადი სტრუქტურული ერთეულის, ინფრასტრუქტურის განვითარების, კეთილმოწყობისა და დასუფთავების სამსახური; საბინაო ინფრასტრუქტურის მართვისა და განვითარების სამსახური</t>
  </si>
  <si>
    <t>პროექტირების ეტაპზე ხდება საინჟინრო გადაწყვეტილებების მიღება, რომელიც განაპირობებს სამშენებლო სამუშაოების განხორციელების ვადებს, ხარისხს და სამშენებლო ობიექტის საბოლოო სახეს.</t>
  </si>
  <si>
    <t>სრულყოფილი საპროექტო-სახარჯთაღრიცხვო სამუშაოების  შეძენა</t>
  </si>
  <si>
    <t>პროგრამის ღონისიებები</t>
  </si>
  <si>
    <t>ინფრასტრუქტურული პროექტები</t>
  </si>
  <si>
    <t>სრულყოფილი საპროექტო დოკუმენტაცია</t>
  </si>
  <si>
    <t xml:space="preserve">შეძენილი პროექტების რაოდენობა </t>
  </si>
  <si>
    <t>ზ)</t>
  </si>
  <si>
    <t>საზედამხედველო სამუშაოების დაფინანსება ხორციელდება 2017 წლის N343 ხელშეკრულების ტარიფის შესაბამისად საპროექტო და სამშენებლო სამუშაოებზზე</t>
  </si>
  <si>
    <t>სამშენებლო და საპროექტო სამუშაოების ხარისხის უზრუნველყოფა</t>
  </si>
  <si>
    <t>პროექტებზე და სამუშაოებზე ზედამხედველობა</t>
  </si>
  <si>
    <t>ხარისხიანი საპროექტო და სამშენებლო სამუშაოები</t>
  </si>
  <si>
    <t>საგარანტიო ვადაში, ობიექტზე წარმოშობილი ხარვეზის შედეგად მუნიციპალიტეტისათვის მიყენებული ზიანი</t>
  </si>
  <si>
    <t xml:space="preserve">ქვეპროგრამა: ქალაქის დასუფთავება და ნარჩენების გატანა (პროგრამული  კოდი 03 01) </t>
  </si>
  <si>
    <t>ააიპ სპეციალური სერვისები</t>
  </si>
  <si>
    <t>ქალაქის ეკოლოგიური და უსაფრთხო მდგომარეობის შესანარჩუნებლად და გასაუმჯობესებლად  აუცილებელია ქუჩების დასუფთავება, ნარჩენების გატანა, ქუჩების მორწყვა-მორეცხვა, დეზინფექცია და დერატიზაცია. უხვნალექიანობის პერიოდში ნალექების შეუფერხებლად გატარებისათვის სანიაღვრე სისტემის გაწმენდა და ექსპლუატაცია.</t>
  </si>
  <si>
    <t>ქალაის ეკოლოგიური და უსაფრთხო მდგომარეობის შენარჩუნება-გაუმჯობესება.</t>
  </si>
  <si>
    <t>მუნიციპალიტეტის ადმინისტრაციული შენობის დაგვა დასუფთავება</t>
  </si>
  <si>
    <t>მუნიციპალიტეტის ტერიტორიის დაგვა, დასუფთავება, მორეცხვა და ზამთრის სეზონთან დაკავშირებით ქუჩების გაწმენდა</t>
  </si>
  <si>
    <t>მუნიციპალიტეტის ტერიტორიიდან ნარჩენების გატანა</t>
  </si>
  <si>
    <t>მუნიციპალიტეტის ტერიტორიის დერატიზაცია-დეზინფექცია</t>
  </si>
  <si>
    <t>სანიაღვრე სისტემის გაწმენდა და ექსპუატაცია</t>
  </si>
  <si>
    <t>დასუფთავებული ტერიტორია, გატანილი ნარჩენი, მოწესრიგებული სანიაღვრე სისტემა რომელიც ხელს უწყობს ნალექების შეუფერხებელ გატარებას</t>
  </si>
  <si>
    <t>გატანილი ნარჩენების რაოდენობა</t>
  </si>
  <si>
    <t>დასუფთავებუი ტერიტორიის რაოდენობა</t>
  </si>
  <si>
    <t>სანიაღვრე ჭების და ცხაურების რაოდენობა</t>
  </si>
  <si>
    <t>2.0 ათ.ც</t>
  </si>
  <si>
    <t>ექსპუატირებული სანიაღვრე სისტემა</t>
  </si>
  <si>
    <t>38.0 ათ.მ</t>
  </si>
  <si>
    <t>პროგრამის ფარგლებში ხორციელდება მინიციპალიტეტის ტერიტორიაზე არსებული პარკებისა და სკვერების მოვლა-პატრონობა, კერძოდ: ხორციელდება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t>
  </si>
  <si>
    <t>ქალაის ეკოლოგიური მდგომარეობის შენარჩუნება და გაუმჯობესება.</t>
  </si>
  <si>
    <t>მოვლილი სკვერები და პარკები, დარგული, მორწყული შეწამლული ნარგავები</t>
  </si>
  <si>
    <t>მწვანე საფარით განაშენიანების ფართობი</t>
  </si>
  <si>
    <t xml:space="preserve">ქვეპროგრამა: ქალაქის გამწვანების მოვლა-პატრონობისა და სკვერების კეთილმოწყობის ღონისძიებები (პროგრამული  კოდი 03 02 01) </t>
  </si>
  <si>
    <t>ქალაქ ქუთაისის მუნიციპალიტეტის მერიის პირველადი სტრუქტურული ერთეულის, ინფრასტრუქტურის განვითარების, კეთილმოწყობისა და დასუფთავების სამსახური;</t>
  </si>
  <si>
    <t xml:space="preserve">ეკოლოგიური მდგომარეობისა და რეკრეაციული ინფრასტრუქტურის განვითარებისათვის მნიშვნელოვანია ქალაქის მორთვა სეზონური ყვავილებით, სკვერების დაგვა-დასუფთავება და სკვერების მშენებლობა-რეაბილიტაცია. </t>
  </si>
  <si>
    <t>ეკოლოგიურად სუფთა და ესთეტიური გარემოს შენარჩუნება-განვითარება</t>
  </si>
  <si>
    <t>მომვლილი სკვერები და რეკრეაციული ტერიტორია</t>
  </si>
  <si>
    <t>მოვლილი სკვერების რაოდენობა</t>
  </si>
  <si>
    <t>ახალი სკვერების რაოდენოობა</t>
  </si>
  <si>
    <t xml:space="preserve">ქვეპროგრამა: ხე-მცენარეების გადაბელვა (პროგრამული  კოდი 03 02 02) </t>
  </si>
  <si>
    <t>ერთის მხრივ მოსახლობის უსაფრთხოებისთვის აუცილებელია გამხმარი ხეების მოჭრისა და გადაბელვის სამუშაოების წარმოება. მეორეს მხრივ, ჯანმრთელი ხეების გადაბელვითი სამუშაოები ხელს უწყობს მათი სიცოცხლისუნარიანობის გახანგრძლივებას. ქვეპროგრამისფარგლებში ხდება საშეშე მერქანის დამზადება და სოციალურად დაუცველ ოჯახებზე დარიგება</t>
  </si>
  <si>
    <t>შექმნილი უსაფრთხო გარემო და შენარჩუნებული ხე-მცენარეები</t>
  </si>
  <si>
    <t>გადაბელილი და გადაჭრილი ხეების რაოდენობა</t>
  </si>
  <si>
    <t xml:space="preserve">ქვეპროგრამა: უპატრონო ცხოველების ოპერირება (პროგრამული  კოდი 03 04) </t>
  </si>
  <si>
    <t>მუნიციპალიტეტის საზღვრებში მოხეტიალე ცხოველებისაგან სხვადასხვა ვირუსული დაავადებებისა და ცოფის გავრცელების პრევენცია</t>
  </si>
  <si>
    <t>პირუტყვების იზოლაცია და ოპერირება</t>
  </si>
  <si>
    <t>იზოლირებული და ოპერირებული ცხოველების რაოდენობა</t>
  </si>
  <si>
    <t xml:space="preserve">პროგრამა: სკოლამდელი დაწესებულების ფუნქციონირება (პროგრამული  კოდი 04 01) </t>
  </si>
  <si>
    <t>ააიპ ქალაქ ქუთაისის ბაგა-ბაღების გაერთიანება</t>
  </si>
  <si>
    <t>ქალაქ ქუთაისის ბაგა ბაღების გაერთიანება და მასში შემავალი ფილიალები წარმოადგენენ სასწავლო სააღმზრდელო დაწესებულებებს, რომლებიც ხელმძღვანელობენ საქართველოს კანონით რომლის მთავარი დანიშნულებაა  საფუძველი ჩაუყაროს ბავშვის ფიზიკურ, გონებრივ ზნეობრივ და ესთეტიკურ განვითარებას</t>
  </si>
  <si>
    <t>სკოლამდელი დაწესებულებების თანაბრად ხელმისაწვდომობა და ინკლუზიური სკოლამდელი აღზრდისა და განათლების მიწოდება. უსაფრთხო და მიმზიდველი გარემოს შექმნა</t>
  </si>
  <si>
    <t>აღსაზრდელთა კვება</t>
  </si>
  <si>
    <t>მატერიალურ-ტექნიკური ბაზის გაუმჯობესება</t>
  </si>
  <si>
    <t>სკოლამდელი ასაკის ბავშვთა სკოლისთვის მზაობა</t>
  </si>
  <si>
    <t>ბაგა-ბაღების რაოდენობა</t>
  </si>
  <si>
    <t>აღსაზრდელთა რაოდენობა</t>
  </si>
  <si>
    <t>პროგრამა: განათლების ღონისძიებები (პროგრამული კოდი 04 03)</t>
  </si>
  <si>
    <t>ქალაქ ქუთაისის მუნიციპალიტეტის მერიის პირველადი სტრუქტურული ერთეულის ადმინისტრაციული სამსახურის მეორადი სტრუქტურული ერთეულის კულტურის, სპორტის, განათლების და ახალგაზრდობის საქმეთა განყოფილება</t>
  </si>
  <si>
    <t>საგანმანათლებლო პროცესის მხარდაჭერა</t>
  </si>
  <si>
    <t>პროგრამის ღონისძიებები</t>
  </si>
  <si>
    <t>საჯარო სკოლების მოსწავლეთა თეატრალური ფესტივალი (სპექტაკლების ჩვენება და გამარჯვებულების დაჯილდოება ნომინაციების მიხედვით) (მემორანდუმი)</t>
  </si>
  <si>
    <t>ინტელექტუალური კონკურსი „რა ? სად? როდის?“ მოსწავლეთათვის</t>
  </si>
  <si>
    <t>მოსწავლეთა შემოქმედებითი ოლიმპიადა</t>
  </si>
  <si>
    <t>ბავშვთა დაცვის საერთაშორისო დღისადმი მიძღვნილი საქალაქო ღონისძიებები</t>
  </si>
  <si>
    <t>საზაფხულო ბანაკის მოწყობა საჯარო სკოლების VIII-IX-X კლასების სოციალურად დაუცველ და წარმატებულ მოსწავლეთათვის, ორ ნაკადად, შავიზღვისპირეთის კურორტზე</t>
  </si>
  <si>
    <t>საზაფხულო შემეცნებითი ბანაკი „მცირე აკადემია“ საჯარო სკოლების საბუნებისმეტყველო მეცნიერებისა და ინფორმატიკის ოლიმპიადის გამარჯვებული მოსწავლეებისათვის შავი ზღვისპირეთის კურორტზე</t>
  </si>
  <si>
    <t>მედია-პროექტი „ეტალონი“</t>
  </si>
  <si>
    <t>SOS ბავშვთა სოფლის მხარდაჭერის პროგრამა</t>
  </si>
  <si>
    <t>შშმ პირი მოზარდების შემოქმედებითი უნარების განვითარების ხელშეწყობა</t>
  </si>
  <si>
    <t xml:space="preserve">,,თავისუფალი თემა“ - ბლოგების შექმნა, გამარჯვებული საჯარო და კერძო სკოლების გუნდების ფულადი დაჯილდოება. </t>
  </si>
  <si>
    <t>ქართული ენის დღე - კალიგრაფიის კონკურსი,  გამარჯვებულების ფულადი დაჯილდოება, საუკეთესო ხელნაწერების გამოფენის მოწყობა</t>
  </si>
  <si>
    <t>ღვაწლმოსილ და წარმატებულ პედაგოგთა სამკერდე ნიშნით დაჯილდოება</t>
  </si>
  <si>
    <t>მასწავლებლის დღესთან დაკავშირებით ღვაწლმოსილი და წარმატებული პედაგოგების დაჯილდოება</t>
  </si>
  <si>
    <t>მუზეუმის საერთაშორისო დღესთან დაკავშირებით, ქუთაისის მუზეუმების ღვაწლმოსილი და წარმატებული თანამშრომლების დაჯილდოვება</t>
  </si>
  <si>
    <t>ეროვნული სასწავლო ოლიმპიადების დასკვნით ტურსა და საერთაშორისო ოლიმპიადებში გამარჯვებულ მოსწავლეთა და მათი პედაგოგების დაჯილდოება</t>
  </si>
  <si>
    <t xml:space="preserve">ახალი სასწავლო წლის დაწყებისადმი მიძღვნილი კონცერტი </t>
  </si>
  <si>
    <t>საერთაშორისო კონფერენციებზე, კონკურსებზე, კონგრესებზე, ოლიმპიადებსა და ფესტივალებზე ქუთაისელი პროფესორ მასწავლებლების, სტუდენტთა და მოსწავლეთა დაფინანსება</t>
  </si>
  <si>
    <t>გაუთვალისწინებელი ღონისძიებები</t>
  </si>
  <si>
    <t>წარმატებით განხორციელებული საგანმანათლებლო პროექტები</t>
  </si>
  <si>
    <t>მონაწილეთა რაოდენობა</t>
  </si>
  <si>
    <t>ქალაქ ქუთაისის მუნიციპალიტეტის მერიის პირველადი სტრუქტურული ერთეულის ადმინისტრაციული სამსახურის მეორადი სტრუქტურული ერთეულის კულტურის, სპორტის, განათლების და ახალგაზრდობის საქმეთა განყოფილება,</t>
  </si>
  <si>
    <t>სპორტსმენებისათვის ხელშეწყობისა და შესაბამისი პირობების შექმნის მიზნით განხორციელდება სპორტის სხვადასხვა სახეობების ხელშეწყობა, მატერიალურ–ტექნიკური ბაზის განვითარება, სპორტული ინვენტარის შეძენა და თანამედროვე სტანდარტებთან მიახლოება, სპორტსმენთა კვებით უზრუნველყოფა, შეკრებებისა და მივლინებების განხორციელება, პერსპექტიული სპორტსმენების მომზადების წლიური საწვრთნელი პროცესის ორგანიზება და ნაკრები გუნდებისათვის მომზადება, სხვადასხვა შეჯიბრებებისა და სახელობითი ტურნირების ჩატარება. ასევე წარმატებული ქუთაისელი სპორტსმენების წახალისება</t>
  </si>
  <si>
    <t>სპორტის სხვადასხვა სახეობების პოპულარიზაცია, ახალგაზრდებში ჯანსაღი ცხოვრების წესის დანერგავა</t>
  </si>
  <si>
    <t>ჯანსაღი ცხოვრების წესის პროპაგანდა</t>
  </si>
  <si>
    <t xml:space="preserve">ქვეპროგრამა: სპორტულ დაწესებულებათა გაერთიანების ხელშეწყობა (პროგრამული კოდი 05 01 01) </t>
  </si>
  <si>
    <t>ააიპ ქალაქ ქუთაისის სპორტულ დაწესებულებათა გაერთიანება</t>
  </si>
  <si>
    <t xml:space="preserve">სპორტული ფილიალების ფუნქციონირების ხელშეწყობა, სპორტული ინვენტარის შეძენა და თანამედროვე სტანდარტებთან მიახლოება, სპორტსმენთა კვებით უზრუნველყოფა, შეკრებებისა და მივლინებების განხორციელება, პერსპექტიული სპორტსმენების მომზადების წლიური საწვრთნელი პროცესის ორგანიზება და ნაკრები გუნდებისათვის მომზადება, სხვადასხვა შეჯიბრებებისა და სახელობითი ტურნირების ჩატარება. გაერთიანება განაწილებულია 13 ფილიალად, რომელშიც წარმოდგენილია 38 სპორტის სახეობა. ყოველწლიურად თვალშისაცემია სხვადასხვა სახეობებში სპორტსმენების შედეგები, რაც ქალაქისათვის როგორც ქვეყნის მასშტაბით, ასევე,  საერთაშორისო ასპარეზზე, მნიშვნელოვან წარმატებებს განაპირობებს. </t>
  </si>
  <si>
    <t>სპორტული სკოლების გამართული ფუნქციონირება, შეჯიბრებებში და ტურნირებში მონაწილეობა</t>
  </si>
  <si>
    <t>გამართულად ფუნქციონირებადი სპორტული სკოლები, ორგანიზებულად ჩატარებული შეჯიბრებები და ტურნირები</t>
  </si>
  <si>
    <t xml:space="preserve">სპორტულ ცხოვრებაში აქტიურად ჩაბმული ბავშვები და მოზარდები. </t>
  </si>
  <si>
    <t>სხვადასხვა რანგის შეჯიბრებების და ტურნირების რაოდენობა</t>
  </si>
  <si>
    <t xml:space="preserve">ქვეპროგრამა: კალათბურთის განვითარება (პროგრამული კოდი 05 01 02) </t>
  </si>
  <si>
    <t>კალათბურთის გუნდის ფუნქციონირების ხელშეწყობა, ქვეყნის ჩემპიონატისა და სხვადასხვა სახელობის ტურნირებზე მონაწილეობის მიღება, ახალგაზრდული გუნდის ხელშეწყობა.</t>
  </si>
  <si>
    <t>შპს საკალათბურთო კლუბი ქუთაისის 2010 - ის ფუნქციონირების ხელშეწყობა</t>
  </si>
  <si>
    <t>გამართულად ფუნქციონირებადი საკალათბურთე კლუბი</t>
  </si>
  <si>
    <t>ჩატარებული შეხვედრების რაოდენობა</t>
  </si>
  <si>
    <t xml:space="preserve">ქვეპროგრამა: ხელბურთი განვითარება (პროგრამული კოდი 05 01 03) </t>
  </si>
  <si>
    <t>ააიპ ქალაქ ქუთაისის ხელბურთის კლუბი ქუათისი 2015</t>
  </si>
  <si>
    <t>საწვრთნელი-სავარჯოშო შეკრებები, სპორტსმენთა კვალიფიკაციის ამაღლება,  ეროვნულ და საერთაშორისო სპორტულ ღონისძიებებზე  ასპარეზობა, კლუბის ფუნქციონირებისათვის საჭირო ღონისძიებები</t>
  </si>
  <si>
    <t>ააიპ ქალაქ ქუთაისის ხელბურთის კლუბი ქუათისი 2015 - ის ფუნქციონირების ხელშეწყობა</t>
  </si>
  <si>
    <t>გამართულად ფუნქციონირებადი ხელბურთის კლუბი</t>
  </si>
  <si>
    <t xml:space="preserve">ქვეპროგრამა: ქალთა ფეხბურთის განვითარება (პროგრამული კოდი 05 01 04) </t>
  </si>
  <si>
    <t>საწვრთნელი-სავარჯოშო შეკრებები, სპორტსმენთა კვალიფიკაციის ამაღლება,  ეროვნულ და საერთაშორისო სპორტულ ღონისძიებებზე  ასპარეზობა</t>
  </si>
  <si>
    <t xml:space="preserve"> შპს საფეხბურთო კლუბი ქუთაისის მართვეს ფუნქციონირების ხელშეწყობა</t>
  </si>
  <si>
    <t>გამართულად ფუნქციონირებადი საფეხბურთო კლუბი</t>
  </si>
  <si>
    <t>ა.ე)</t>
  </si>
  <si>
    <t>პროგრამის ფარგლებში ხორციელდება რამაზ შენგელიას სახელობის სტადიონის ფუნქციონირების ხარჯების დაფინანსება. მუნიციპალიტეტის ბიუჯეტიდან თანხები სუბსიდიის სახით მიეცემა მუნიციპალიურ შპს „რამაზ შენგელიას სახელობის სტადიონს“, რომელიც შემდგომ ახორციელებს სტადიონის მოვლა-პატრონობის ღონისძიებებს. სუბსიდიის ხარჯები ხმარდება შპს-ს თანამშრომელთა ხელფასების, სტადიონის კომუნალური ხარჯების ანაზღაურებას, ბიუჯეტთან ანგარიშწორებას (ქონების გადასახადი) და სტადიონის ფუნქციონორებისათვის სხვა აუცილებელ ხარჯების დაფინანსებას</t>
  </si>
  <si>
    <t>სტადიონის გამართული ფუნქციონირება</t>
  </si>
  <si>
    <t>მუნიციპალური საფეხბურთო სტადიონი შეუფერხებლად მასპინძლობს წლის განმავლობაში გამართულ სპორტულ ღონისძიებებს</t>
  </si>
  <si>
    <t>ა.ვ)</t>
  </si>
  <si>
    <t>ქვეპროგრამა: სპორტული ღონისძიებები (პროგრამული კოდი 05 01 09)</t>
  </si>
  <si>
    <t>სპორტის სხვადასხვა სახეობების წახალისება და ჯანსაღი ცხოვრების წესის პოპულარიზაცია</t>
  </si>
  <si>
    <t>ქორქია– საკანდელიძის სახელობის თასის ტურნირი</t>
  </si>
  <si>
    <t>ზ.შეყრილაძისა და საქართველოს დამსახურებული მწვრთნელის, მ.დოხტურაშვილის ხსოვნისადმი მიძღვნილი საერთაშორისო ტურნირი თავისუფალ ჭიდაობაში</t>
  </si>
  <si>
    <t>მსოფლიო ჩემპიონის, აკაკი კაკაურიძის ხსოვნისადმი მიძღვნილი საერთაშორისო ტურნირი კრივში</t>
  </si>
  <si>
    <t>მაია ჩიბურდანიძის სახელობის საერთაშორისო ტურნირი ჭადრაკში (მემორანდუმი)</t>
  </si>
  <si>
    <t>სპორტული კვირეული - მასობრივი შეჯიბრებები სპორტის სხვადასხვა სახეობაში (მარათონი, ტურნირი მინი ფეხბურთში ადმინისტრაციულ ერთეულებს შორის)</t>
  </si>
  <si>
    <t>ჯანსაღი ცხოვრების წესის პოპულარიზაცია</t>
  </si>
  <si>
    <t xml:space="preserve">წლის წარმატებული სპორტსმენების საზეიმო მიღება </t>
  </si>
  <si>
    <t>წარმატებული ქუთაისელი სპორტსმენების სტიპენდია</t>
  </si>
  <si>
    <t>ქუთაისელი ოლიმპიური ჩემპიონების სტიპენდია</t>
  </si>
  <si>
    <t>ქუთაისელი ვეტერანი სპორტსმენებისა და მწვრთნელების საიუბილეო თარიღთან დაკავშირებით ფულადი ჯილდოს გაცემა</t>
  </si>
  <si>
    <t>ააიპ ქუთაისი ოლიმპიური კომიტეტი (მემორანდუმი)</t>
  </si>
  <si>
    <t>სპორტული ღონისძიებებისთვის სასტუმროს და კვებითი მომსახურება (სასტუმრო 4.0, კვება6,0)</t>
  </si>
  <si>
    <t>წარმატებით ჩატარებული ადგილობრივი და საერთაშორისო სპორტული ღნისძებები</t>
  </si>
  <si>
    <t>ჩატარებული ღონისძებების რაოდენობა</t>
  </si>
  <si>
    <t>ა.ზ)</t>
  </si>
  <si>
    <t xml:space="preserve">ქვეპროგრამა: სხვადასხვა სახეობის სპორტულ გამაჯანსაღებელი და დასასვენებლად განკუთვნილი ობიექტების მოწყობა რეაბილიტაცია ექსპლოატაცია (პროგრამული  კოდი 05 01 10) </t>
  </si>
  <si>
    <t xml:space="preserve">ქალაქ ქუთაისში არსებული, ჯერ კიდევ წლების წინ მოწყობილი სპორტული ტრენაჟორები და  ატრაქციონები, რომელთაც შემოღობვა, სათამაშო ზედაპირი და სხვა შემადგენელი ნაწილები დაზიანებული აქვს, საჭიროებს აუცილებელ რეაბილიტაციას,  ადამიანებისათვის უსაფრთხო და დაცული გამაჯანსაღებელი გარემოს შესაქმნელად. აღნიშნული პროგრამის განვითარება ხელს შეუწყობს ქალაქ ქუთაისში, სკოლამდელი და დაწყებითი კლასების ბავშვებისათვის კომფორტული გასართობი და დასასვენებელი ადგილების შექმნას. </t>
  </si>
  <si>
    <t>სპორტულ-გამაჯანსაღებელი და დასასვენებლად განკუთვნილი ობიექტების განთავსება, სპორტულ-გამაჯანსაღებელი და დასასვენებლად განკუთვნილი  ობიექტების რეაბილიტაცია.</t>
  </si>
  <si>
    <t>ძელსკამების შეძენა-მონტაჟი, რეაბილიტაცია, ექპლოატაცია</t>
  </si>
  <si>
    <t>ატრაქციონების და სპორტული ტრენეჟორების რეაბილიტაცია ექპლოატაცია</t>
  </si>
  <si>
    <t>რეაბილიტირებული სპორტულ-გამაჯანსაღებელი და დასასვენებლად განკუთვნილი ობიექტები</t>
  </si>
  <si>
    <t>პორტულ-გამაჯანსაღებელი და დასასვენებლად განკუთვნილი ობიექტების რაოდენობა</t>
  </si>
  <si>
    <t xml:space="preserve">პროგრამა: კულტურის სფეროს განვითარება (პროგრამული  კოდი 05 02) </t>
  </si>
  <si>
    <t>სხვადასხვა კულტურული დაწესებულებების ფუნქციონირების ხელშეწყობა, მუნიციპალიტეტში კულტურული ცხოვრების გამრავალფეროვნება</t>
  </si>
  <si>
    <t>გამართულად ფუნქციონირებადი კულტურული დაწესებულებები</t>
  </si>
  <si>
    <t>საბიუჯეტო ორგანიზაციების რაოდენობა</t>
  </si>
  <si>
    <t>ააიპ ქალაქ ქუთაისის კულტურულ, სახელოვნებო, საგანმანათლებლო დაწესებულებათა  გაერთიანება</t>
  </si>
  <si>
    <t>4150.0</t>
  </si>
  <si>
    <t>პროგრამა გულისხმობს ქალაქ ქუთაისში კულტურულ, სახელოვნებო, საგანმანათლებლო  დაწესებულებებში მომავალი თობის შემეცნებით–საგანმანათლებლო დონის ამაღლებას, გაერთიანებაში შემავალი  ფილიალების   მუშაობის გააქტიურებას.</t>
  </si>
  <si>
    <t>კულტურულ, სახელოვნებო, საგანმანათლებლო დაწესებულებათა ხელშეწყობა, ქართული კულტურის  პოპულარიზაცია</t>
  </si>
  <si>
    <t>ადმინისტრაციის ფუნქციონირება</t>
  </si>
  <si>
    <t xml:space="preserve">კულტურულ,სახელოვნებო, საგანმანათლებლო დაწესებულებების გამართულად ფუნქციონირება </t>
  </si>
  <si>
    <t>დაწესებულებების  რაოდენობა</t>
  </si>
  <si>
    <t>ვიზიტორთა რაოდენობა</t>
  </si>
  <si>
    <t>ქალაქ ქუთაისის საჯარო ბიბლიოთეკა და ფილიალები წარმოადგენენ მიმზიდველ, საინტერესო და ხელმისაწვდომ ადგილს საზოგადოებრივი თავშეყრისათვის, სადაც მოსახლეობა იღებს განათლებას, ინფორმაციას და ხელს უწყობს განათლებული სამოქალაქო საზოგადოების ჩამოყალიბებას</t>
  </si>
  <si>
    <t>მკითხველისთვის მიმზიდველი გარემოს შექმნა, ხელმისაწვდომი საზოგადოებრივი თავშეყრის კერების შექმნა</t>
  </si>
  <si>
    <t>ადმინისტრაციული ხარჯი</t>
  </si>
  <si>
    <t>წიგნადი და პერიოდულ გამოცემათა ფონდების შევსება უახლესი ლიტერატურით</t>
  </si>
  <si>
    <t>ინვენტარის განახლება</t>
  </si>
  <si>
    <t>ანალიტიკური ბიბლიოგრაფიისა, სამეცნიერო ჟურნალისა და სხვა ბეჭვდითი მომსახურებები</t>
  </si>
  <si>
    <t>საერთაშორისო სამეცნიერო კომფერენციის სხვადასხვა სახის კონკურსების, გამოფენების და წიგნების პრეზენტაციების მოწყობა</t>
  </si>
  <si>
    <t>მკითხველისათვის შექმნილი კომფორტული გარემო</t>
  </si>
  <si>
    <t>გაციფრებული წიგნების რაოდენობა</t>
  </si>
  <si>
    <t>ელექტრონულ კატალოგში ასახული წიგნების რაოდენობა</t>
  </si>
  <si>
    <t>მკითხველთა რაოდენობა</t>
  </si>
  <si>
    <t>ააიპ ქალაქ ქუთაისის მერიის ფოლკლორის ცენტრი - სიმღერისა და ცეკვის სახელმწიფო ანსამბლი</t>
  </si>
  <si>
    <t>ააიპ ფოლკლორის ცენტრი - სიმღერისა და ცეკვის სახელმწიფო ანსამბლი წარმოადგენს დაწესებულებას, სადაც ხდება ხალხური შემოქმედების შენარჩუნება და განვითარება, ფოლკლორულ-ეთნოგრაფიული მემკვიდრეობის მოძიება და პოპულარიზაცია</t>
  </si>
  <si>
    <t>ქუთაისის სიმღერისა და ცეკვის სახელმწიფო (პროფესიული) ანსამბლის და ბავშვთა სიმღერისა და ცეკვის ფოლკლორული ანსამბლების მუშაობისისათვის მიმზიდველი გარემოს შექმნა</t>
  </si>
  <si>
    <t>პროგრამის ფარგლებში განხორციელებული საქმიანობის პოპულარიზაცია</t>
  </si>
  <si>
    <t>საზღვარგარეთ ჩატარებული ღონისძიებების რაოდენობა</t>
  </si>
  <si>
    <t>ქვეყნის შიგნით ჩატარებული ღონისძიებების რაოდენობა</t>
  </si>
  <si>
    <t>ქალაქ ქუთაისის მუნიციპალიტეტის მერიისადმინისტრაციული სამსახურის კულტურის, სპორტის, განათლების და ახალგაზრდობის საქმეთა განყოფილება</t>
  </si>
  <si>
    <t>მუნიციპალიტეტის მასშტაბით წლის მანძილზე ხორციელდება სხვადასხვა ხასიათის კულტურული ღონისძიებები, ფესტივალები, საერთაშორისო კულტურული აქტივობები, კულტურული დღეები, გაცვლითი გასტროლები, გამოფენები, კონკურსები და    ფორუმები. ასევე სხვადასხვა ლიტერატურული ნაშრომების გამოცემა და ქუთაისში მცხოვრები ნიჭიერი შემოქმედების მხარდაჭერა.</t>
  </si>
  <si>
    <t>გაზეთ „უქიმერიონის“ გამოცემა</t>
  </si>
  <si>
    <t>ქუთაისელი მწერლების, მხატვრების და მსახიობების საიუბილეო პროგრამა</t>
  </si>
  <si>
    <t>მხატვართა მხარდაჭერის პროგრამა</t>
  </si>
  <si>
    <t>,,დავითობის" დღესასწაული</t>
  </si>
  <si>
    <t xml:space="preserve">საგალობლების ფესტივალი </t>
  </si>
  <si>
    <t>საკონცერტო  ღონისძიებები და ფესტივალები</t>
  </si>
  <si>
    <t>პროექტი „კაკაბაძეები“ (ეძღვნება დ. კაკაბაძის ხსოვნას)</t>
  </si>
  <si>
    <t>თეატრის საერთაშორისო დღისადმი მიძღვნილი კვირეული</t>
  </si>
  <si>
    <t>ქალთა დღისადმი მიძღვნილი ღონისძიებების კვირეული</t>
  </si>
  <si>
    <t>პროექტი „უქმეები ძველ უბანში“’</t>
  </si>
  <si>
    <t>საახალწლო ღონისძიებები</t>
  </si>
  <si>
    <t>კულტურული ღონისძიებისათვის საჭირო სხვადასხვა პოლიგრაფიული ნაწარმის (ბუკლეტები, აფიშები, ბანერები,  მოსაწვევები, პროგრამები და სხვა) გამოცემა</t>
  </si>
  <si>
    <t>ლ.მესხიშვილის სახელობის პროფესიული დრამატული თეატრისა და მ.ბალანჩივაძის სახელობის ოპერისა და ბალეტის პროფესიული სახელმწიფო თეატრების იჯარა წლის განმავლობაში</t>
  </si>
  <si>
    <t>გახმოვანების აპარატურით მომსახურება</t>
  </si>
  <si>
    <t>ქალაქ ქუთაისის სახელმწიფო სიმფონიური ორკესტრის დაფინანსება (მემორანდუმი)</t>
  </si>
  <si>
    <t>ქუთაისელი საქართველოს დამსახურებული არტისტების  და  ქურუმის სტიპენდია (სტიპენდია არ გაიცემა იმ ხელოვნების ქურუმის წოდების მქონე პიროვნებაზე, რომელიც არ არის რეგისტრირებული ქ.ქუთაისში)</t>
  </si>
  <si>
    <t>სტუმართა კვებითი და სასტუმრო მომსახურეობა</t>
  </si>
  <si>
    <t>გაუთვალისწინებელი ღონისძიებების ხარჯები</t>
  </si>
  <si>
    <t>გამრავალფეროვნებული ქალაქის კულტურული ცხოვრება</t>
  </si>
  <si>
    <t>ჩატარებული ღონისძიებების რაოდენობა</t>
  </si>
  <si>
    <t>მაყურებელთა რაოდენობა</t>
  </si>
  <si>
    <t>ქვეპროგრამა: ახაგაზრდობის მხარდაჭერა (პროგრამული კოდი 05 03)</t>
  </si>
  <si>
    <t xml:space="preserve">ნიჭიერი ახალგაზრდების გამოვლენა და მათი საქმიანობის ხელშეწყობა; </t>
  </si>
  <si>
    <t xml:space="preserve">ახალგაზრდა ლიდერთა ზამთრის სკოლა </t>
  </si>
  <si>
    <t>ახალგაზრდული ინიციატივების  მხარდაჭერა</t>
  </si>
  <si>
    <t>სოციალურად დაუცველი და შშმ  ახალგაზრდების დახმარება და საზოგადოებაში ინტეგრაცია</t>
  </si>
  <si>
    <t>საერთაშორისო პროექტებში, კონკურსებსა და ფესტივალებში ქუთაისელი ახალგაზრდების მონაწილეობა</t>
  </si>
  <si>
    <t>წლის შემაჯამებელი ღონისძიება</t>
  </si>
  <si>
    <t>წარმატებულად განხორციელებული ახალგაზრდული პროექტები</t>
  </si>
  <si>
    <t xml:space="preserve">პროგრამა: ჯანმრთელობის დაცვა (პროგრამული  კოდი 06 01) </t>
  </si>
  <si>
    <t xml:space="preserve">ქალაქ ქუთაისის მუნიციპალიტეტის მერიის სოციალურ
საკითხთა სამსახური </t>
  </si>
  <si>
    <t xml:space="preserve">მუნიციპალიტეტში მცხოვრები მოსახლეობის ჯანმრთელობის დაცვის უზრუნველყოფა. სახელმწიფო ბიუჯეტიდან გამოყოფილი მიზნობრივი ტრანსფერის ფარგლებში კანონმდებლობით გათვალისწინებული საზოგადოებრივი ჯანდაცვის მომსახურების ხარჯების ანაზღაურება, მძიმე დაავადების მქონე პირების მედიკამენტებითა და სამედიცინო დანიშნულების საგნებით დახმარება, დაავადებული გადახდისუუნარო პირებისათვის სამედიცინო მომსახურების ხარჯების ანაზღაურება, ზოგადსაგანმანათლებლო დაწესებულებებში მოსწავლეების პროფილაქტიკური გამოკვლევა, მათში ყველაზე გავრცელებული დაავადებების დროულად გამოსავლენად, ეპილეფსიით დაავადებულ პირთა ანტიკონვულსანტებით უზრუნველყოფა. </t>
  </si>
  <si>
    <t>ბენეფიციარის ჯანმრთელობის მდგომარეობის გაუმჯობესების ხელშეწყობა</t>
  </si>
  <si>
    <t>მუნიციპალიტეტის მიერ შეთავაზებული სერვისის ხელმისაწვდომობა ბენეფიციარებისათვის</t>
  </si>
  <si>
    <t>პროგრამებით მოსარგებლე ბენეფიციართა რაოდენობა</t>
  </si>
  <si>
    <t>ქვეპროგრამის ფარგლებში ხორციელდება ქუთაისის მოსახლეობისათვის საზოგადოებრივი ჯანმრთელობის დაცვის სერვისების მიწოდება და უსაფრთხო საცხოვრებელი გარემოს უზრუნველყოფა, გადამდებ დაავადებათა ეპიდზედამხედველობა და კონტროლი, პირველადი ეპიდკვლევის განხორციელება, იმუნოპროფილაქტიკის დაგეგმვა და მასზე ანგარიშგება დადგენილი წესის  მიხედვით, ანტირაბიულ საქმიანობაზე ზედამხედველობა და კონტროლი, მუნიციპალიტეტის ტერიტორიაზე გადამდები ფაუნის შესწავლა და დადგენა, c ჰეპატიტის სკრინინგის განხორციელება, სამედიცინო სტატისტიკის  წარმოება და ანგარიშგება, საზოგადოებისათვის მნიშვნელოვან ობიექტებში სანიტარულ–ჰიგიენურ მდგომარეობაზე ზედამხედველობა</t>
  </si>
  <si>
    <t>მეთვალყურეობა მუნიციპალიტეტის მოსახლეობის ჯანმრთელობაზე, ჯანმრთელობის რისკებისა და საგანგებო სიტუაციების მონიტორინგი და რეაგირება, საშიშ დაავადებათა პრევენცია</t>
  </si>
  <si>
    <t>ქუთაისში საზოგადოებრივი ჯანმრთელობისა და უსაფრთხო გარემოს შექმნა</t>
  </si>
  <si>
    <t>მოსახლეობის ჯანმრთელობის შენარუნება და საგანგებო სიტუაციების ლოკალიზება</t>
  </si>
  <si>
    <t>მოსალოდნელი შუალედური შედეგის შეფასების ინდიკატორი</t>
  </si>
  <si>
    <t>გადამდებ დაავადებათა შემთხვევების რაოდენობა</t>
  </si>
  <si>
    <t>დაავადებათა ახალი შტამების გაჩენა</t>
  </si>
  <si>
    <t>ჩატარებული აცრების რაოდენობა</t>
  </si>
  <si>
    <t xml:space="preserve">ქვეპროგრამა: მედიკამენტებით უზრუნველყოფის პროგრამა (პროგრამული  კოდი 06 01 02) </t>
  </si>
  <si>
    <t>მედიკამენტების ხელმისაწვდომობა</t>
  </si>
  <si>
    <t>მოსაკგებლე ბენეფიციართა რაოდენობა</t>
  </si>
  <si>
    <t>არამომართვიანობა</t>
  </si>
  <si>
    <t xml:space="preserve">ქვეპროგრამა: სამედიცინო დახმარების პროგრამა (პროგრამული  კოდი 06 01 03) </t>
  </si>
  <si>
    <t>ბენეფიციარტა ჯანმრთელობის მდგომარეობის გაუმჯობესების ხელშეწყობა.</t>
  </si>
  <si>
    <t>ხელმისაწვდომი სამედიცინო მომსახურება</t>
  </si>
  <si>
    <t>მედიკამენტებით დახმარება</t>
  </si>
  <si>
    <t xml:space="preserve">ქალაქ ქუთაისის მუნიციპალიტეტის მერიის სოციალურ საკითხთა სამსახური </t>
  </si>
  <si>
    <t>ბენეფიციარის ჯანმრთელობის მდგომარეობის შენარჩუნების ხელშეწყობა</t>
  </si>
  <si>
    <t>ხელმისაწვდომი სპეციფიკური საკვები</t>
  </si>
  <si>
    <t xml:space="preserve">პროგრამა: სოციალური უზრუნველყოფა (პროგრამული  კოდი 06 02) </t>
  </si>
  <si>
    <t>პროგრამის მიზანია ქალაქის ტერიტორიაზე მცხოვრები მოსახლეობის სხვადასხვა ფენების სოციალური დახმარებებით უზრუნველყოფა. სახელმწიფო ბიუჯეტიდან გამოყოფილი მიზნობრივი ტრანსფერის ფარგლებში კანონმდებლობით გათვალისწინებული სარიტუალო მომსახურების ხარჯების ანაზღაურება,  დემოგრაფიული მდგომარეობის გაუმჯობესების მიზნით, მრავალშვილიანი ოჯახების დახმარება და სხვა სოციალური ღონისძიებები, რომელიც მთლიანობაში უზრუნველყოფს ქალაქის მოსახლეობის სოციალური მდგომარეობის გაუმჯობესებას.</t>
  </si>
  <si>
    <t xml:space="preserve">ქვეპროგრამა: სოციალური საცხოვრისის კომუნალური ხარჯების უზრუნველყოფა (პროგრამული  კოდი 06 02 01) </t>
  </si>
  <si>
    <t>ქალაქ ქუთაისში ფუნქციონირებს სოციალური საცხოვრისი, სადაც ცხოვრობს სოციალურად დაუცველი ოჯახები, რომელთა პირობების გასაუმჯობესებლად საჭიროა საცხოვრისის გამართული ფუნქციონირება.</t>
  </si>
  <si>
    <t>სოციალურ საცხოვრისში მცხოვრებთათვის ხელსაყრელი პირობების შექმნა</t>
  </si>
  <si>
    <t xml:space="preserve">სოციალური საცხოვრისის კომუნალური ხარჯების უზრუნველყოფა </t>
  </si>
  <si>
    <t>ხელსაყრელი პირობებით უზრუნველყოფილი საცხოვრისი</t>
  </si>
  <si>
    <t xml:space="preserve">ქვეპროგრამა: მრავალშვილიანი ოჯახების დახმარება (პროგრამული  კოდი 06 02 02) </t>
  </si>
  <si>
    <t>ქალაქის დემოგრაფიული პირობების გაუმჯობესებისთვის მიზანშეწონილია მრავალშვილიანი ოჯახების წახალისება და დახმარება</t>
  </si>
  <si>
    <t>ბენეფიციართათვის პროგრამით გათვალისწინებული სერვისის მიწოდება.</t>
  </si>
  <si>
    <t>გარდაცვლილი ვეტერანის პატივგება</t>
  </si>
  <si>
    <t>სარიტუალო დახმარება</t>
  </si>
  <si>
    <t>სარიტუალო პროცესი</t>
  </si>
  <si>
    <t>R/A</t>
  </si>
  <si>
    <t xml:space="preserve">ქვეპროგრამა: სოციალური ღონისძიებები (პროგრამული  კოდი 06 02 04) </t>
  </si>
  <si>
    <t>პროგრამით მოსარგებლე პირთა რეაბილიტაცია და მატერიალური მხარდაჭერა</t>
  </si>
  <si>
    <t xml:space="preserve">I იანვარს, ქალაქ ქუთაისში დაბადებული ახალშობილების მშობლების (ქალაქ ქუთაისში რეგისტრირებული/მცხოვრები) მატერიალური დახმარება. თანხა განაწილდება პროპორციული წესით </t>
  </si>
  <si>
    <t xml:space="preserve">15 თებერვალს, ავღანეთიდან ჯარების გამოყვანის  წლისთავთან დაკავშირებით, ავღანეთის ომის ვეტერანებისათვის მატერიალური დახმარება (თანხა განაწილდება პროპორციული წესით, სსიპ ვეტერანების საქმეთა სახელმწიფო სამსახურის იმერეთის სამმართველოს მიერ წარმოდგენილი ბენეფიციართა სიის შესაბამისად, მომართვას უნდა ერთვოდეს ბენეფიციარის საბანკო რეკვიზიტი, პირადობისა და ვეტერანის მოწმობის ქსეროასლი) </t>
  </si>
  <si>
    <t xml:space="preserve">26 აპრილს, ჩერნობილის ატომური ელექტროსადგურის ლიკვიდაციის მონაწილე  პირების ერთჯერადი  მატერიალური დახმარება (თანხა განაწილდება პროპორციული წესით, დასავლეთ საქართველოს ჩერნობილელ ინვალიდთა კავშირის მიერ წარმოდგენილი ბენეფიციართა სიის შესაბამისად, მომართვას უნდა ერთვოდეს ბენეფიციარის საბანკო რეკვიზიტი, პირადობისა და ვეტერანის მოწმობის ქსეროასლი) </t>
  </si>
  <si>
    <t xml:space="preserve">აღდგომის ბრწყინვალე დღესასწაულთან დაკავშირებით  ბენეფიციარების დასაჩუქრება სასურსათო ნობათებით </t>
  </si>
  <si>
    <t xml:space="preserve">საზაფხულო  დასვენების მოწყობა შავი ზღვის კურორტზე (მაგნიტური ქვიშა) 3-18 წლის შშმ პირებისათვის, მათი მომვლელებისათვის და 18 წელს ზემოთ შშმ პირებთან მომუშავე ორგანიზაციის  ბენეფიციარებისათვის (საჭიროების შემთხვევაში ქ. ქუთაისში რეგისტრირებული მომვლელი), რომელთა სარეიტინგო ქულა არ აღემატება 150 000-ს </t>
  </si>
  <si>
    <t xml:space="preserve">ახალი წლის დღესასწაულთან დაკავშირებით სხვადასხვა კატეგორიის ბენეფიციარების დასაჩუქრება სასურსათო ნობათებით </t>
  </si>
  <si>
    <t xml:space="preserve">ზემოთ ჩამოთვლილი ღონისძიებების ფარგლებში გვირგვინებისა და თაიგულების შეძენა </t>
  </si>
  <si>
    <t xml:space="preserve">ვეტერანთა ქუთაისის საქალაქო კავშირის ხარჯი </t>
  </si>
  <si>
    <t xml:space="preserve">100 და მეტი წლის   ბენეფიციარების  მატერიალური დახმარება, თითოეულს 1000 ლარი </t>
  </si>
  <si>
    <t>ბენეფიციართათვის პროგრამით გათვალისწინებული სერვისების მიწოდება</t>
  </si>
  <si>
    <t xml:space="preserve">ქვეპროგრამა: სოციალურად დაუცველი ოჯახების ყოფითი პირობების გაუმჯობესების ხელშეწყობა (პროგრამული  კოდი 06 02 05) </t>
  </si>
  <si>
    <t>პროგრამით მოსარგებლე პირთა საყოფაცხოვრებო ყოფითი პირობების გაუმჯობესება</t>
  </si>
  <si>
    <t xml:space="preserve">ქვეპროგრამა: განსაკუთრებული საჭიროების მქონე პირთა თანადგომა (პროგრამული  კოდი 06 02 05) </t>
  </si>
  <si>
    <t>ბენეფიციართა დახმარება</t>
  </si>
  <si>
    <t>ბ.ი)</t>
  </si>
  <si>
    <t xml:space="preserve">ქვეპროგრამა: უფასო კვება (პროგრამული  კოდი 06 02 09) </t>
  </si>
  <si>
    <t>აააიპ ქალაქ ქუთაისის მადლიერების სახლი</t>
  </si>
  <si>
    <t xml:space="preserve">ქალაქ ქუთაისის ადმინისტრაციულ ერთეულში რეგისტრირებული უკიდურესად შეჭირვებული მოხუცებისა და შეზღუდული შესაძლებლობის მქონე პირთა უფასო  კვება დღეში ერთხელ  სასადილოში და მუნიციპალიტეტის სხვადასხვა ადმინისტრაციულ ერთეულებში ბენეფიციართათვის საკვების მიწოდება ოჯახებში ყოველდღიურად. </t>
  </si>
  <si>
    <t>უკიდურესად შეჭირვებული მოხუცებისა და შეზღუდული შესაძლებლობის მქონე პირთათვის საკვების ხელმისაწვდომობა</t>
  </si>
  <si>
    <t>კვების ხარჯები</t>
  </si>
  <si>
    <t>ააიპ მადლიერების სახლ\სი მოსიარულე ბენეფიციართა რაოდენობა</t>
  </si>
  <si>
    <t xml:space="preserve">ქვეპროგრამა: კოხლეარული იმპლანტით მოსარგებლე ბენეფიციართა დახმარება (პროგრამული  კოდი 06 02 10) </t>
  </si>
  <si>
    <t>პროგრამით მოსარგებლე პირთა რეაბილიტაცია და საზოგადოებაში ინტეგრაცია</t>
  </si>
  <si>
    <t xml:space="preserve">ქვეპროგრამა: შინმოვლა (პროგრამული  კოდი 06 02 12) </t>
  </si>
  <si>
    <t>სოციალური პირობების გაუმჯობესება</t>
  </si>
  <si>
    <t xml:space="preserve">ქვეპროგრამა: სოციალური საცხოვრისის მშენებლობა (პროგრამული  კოდი 06 02 13) </t>
  </si>
  <si>
    <t>ქალაქ ქუთაისის მუნიციპალიტეტის მერიის პირველადი სტრუქტურული ერთეული – საბინაო ინფრასტრუქტურის მართვისა და განვითარების სამსახური.</t>
  </si>
  <si>
    <t>ქალაქში საბინაო ფონდის არარსებობა მნიშვნელოვან პრობლემებს ქმნის სოციალურ სფეროში არსებული საკითხების მოგვარების კუთხით. საქართველოს ორგანული კანონის „ადგილობრივი თვითმმართველობის კოდექსი“ შესაბამისად, საბინაო ფონდის შექმნა თვითმმართველობის კომპეტენციას წარმოადგენს. წლების მანძილზე მუნიციპალიტეტის ტერიტორიაზე 700–ზე მეტი უსახლკაროა დაფიქსირებული, 2017 წელს განსაზღვრული იყო ქალაქ ქუთაისის მუნიციპალიტეტის მერიის მიერ  ხელშეკრულებით ნაკისრი ვალდებულების დაფინანსება და დამატებითი  ფართების შეძენა/ქირავნობის უზრუნველყოფა. მიღებული ფართების განაწილება განხორციელდა სპეციალურად შექმნილი კომისიის მიერ დადგენილი წესის შესაბამისად.</t>
  </si>
  <si>
    <t>სოციალური საცხოვრისით დაკმაყოფილებული ბენეფიციარები</t>
  </si>
  <si>
    <t>ბენეფიციართა რაოდენობა</t>
  </si>
  <si>
    <t>პროგრამაში მონაწილე ორგანიზაციების ფუნქციონირების ხელშეწყობა</t>
  </si>
  <si>
    <t>ორგანიზაციების ფუნქციონირების ხელშეწყობა</t>
  </si>
  <si>
    <t>ფუნქციონირებადი ორგანიზაციები</t>
  </si>
  <si>
    <t>პროგრამაში მონაწილე ორგანიზაციათა რაოდენობა</t>
  </si>
  <si>
    <t xml:space="preserve">ქვეპროგრამა: მარტოხელა მშობელთა დახმარება (პროგრამული  კოდი 06 02 11) </t>
  </si>
  <si>
    <t>მარტოხელა მშობლების ყოფითი პირობების გაუმჯობესება</t>
  </si>
  <si>
    <t>მარტოხელა მშობლების დახმარება</t>
  </si>
  <si>
    <t xml:space="preserve">ქვეპროგრამა: ოჯახური ძალადობის მსხვერპლთა დახმარება (პროგრამული  კოდი 06 02 11) </t>
  </si>
  <si>
    <t>მშობლებისათვის სამუშაო დროის გამოთავისუფლება</t>
  </si>
  <si>
    <t xml:space="preserve">ქვეპროგრამა: გადაუდებელი რეაგირების პროგრამა  (პროგრამული  კოდი 06 02 11) </t>
  </si>
  <si>
    <t>კრიზისულ მდგომარეობაში მყოფი ოჯახების დახმარება</t>
  </si>
  <si>
    <t xml:space="preserve">ქვეპროგრამა: თვითმმართელობის ქონების რეგისტრაციის, დაცვისა და ბალანსზე აყვანის პროგრამა (პროგრამული  კოდი 07 01) </t>
  </si>
  <si>
    <t xml:space="preserve">ქალაქ ქუთაისის მუნიციპალიტეტის მერიის პირველადი სტრუქტურული ერთეული –ეკონომიკური განვითარების, ადგილობრივი თვითმმართველობის ქონებისა და ტრანსპორტის მართვის სამსახური </t>
  </si>
  <si>
    <t>ადგილობრივი თვითმმართველი ერთეულის საკუთრებაში არსებული ქონების ზუსტი აღრიცხვა და ბალანსზე აყვანა; ადგილობრივი თვითმმართველი ერთეულის საკუთრებაში დარეგისტრირებული შენობა – ნაგებობების შიდა აზომვითი და საკადასტრო აზომვითი ნახაზების დამზადება, აგრეთვე ქვეპროგრამა ითვალისწინებს ექსპერტიზის ჩატარების ორგანიზებას, საექსპერტო კვლევის შედეგად მიღებული დასკვნის ან/და აქტის შესაბამისი სამუშაოების განხორციელებას.</t>
  </si>
  <si>
    <t>მუნიციპალური ქონების დაცვა, დამატებითი ქონების მუნიციპალიტეტის საკუთრებაში რეგისტრაცია</t>
  </si>
  <si>
    <t>ქვეპროგრამის ღონიძსიებები</t>
  </si>
  <si>
    <t>უძრავი ქონების მუნიციპალიტეტის საკუთრებაში რეგისტრაცია</t>
  </si>
  <si>
    <t>მუნიციპალიტეტის საკუთრებაში არსებული ქონების საექსპერტო მომსახურების ჩატარება და საპრივატიზებო საფასურის/სარგებლობის ქირის განსაზღვრა</t>
  </si>
  <si>
    <t>დაცული მუნიციპალური ქონება,  მუნიციპალიტეტის საკუთრებაში რეგისტრირებული დამატებითი ქონება.</t>
  </si>
  <si>
    <t>რეგისტრირებული მუნიციპალური ქონების რაოდენობა</t>
  </si>
  <si>
    <t>მუნიციპალიტეტის საკუთრებაში არსებულ ქონების ერთეულზე გაწეული საექსპორტო მომსახურებისა და საპრივატიზებო საფასურის/სარგებლობის ქირის განსაზღვრის რაოდენობა</t>
  </si>
  <si>
    <t xml:space="preserve">ქვეპროგრამა: ქალაქის გენერალური გეგმის შედგენა (პროგრამული  კოდი 07 02) </t>
  </si>
  <si>
    <t>ქალაქ ქუთაისის მუნიციპალიტეტის მერიის პირველადი სტრუქტურული ერთეული –არქიტექტურის, ურბანული დაგეგმარების და ძეგლთა დაცვის სამსახური</t>
  </si>
  <si>
    <t>მიწათსარგებლობის გენერალური გეგმისა და განაშენიანების რეგულირების გეგმის საპროექტო დავალების მომზადება ქალაქის გენერეალური გეგმის დამუშაევების მიზნით. მიწათსარგებლობის გენერალური გეგმა და განაშენიანების რეგულირების გეგმა მოიცავს დასახლების მთელ ტერიტორიას ან მის ნაწილებს. გეგმების შესრულება სავალდებულოა ადგილობრივი თვითმართველობის ორგანოსათვის. მიწათსარგებლობის გენერალურ გეგმაში წარმოდგენილია დასახლების სივრცით-ტერიტორიული განვითარების ზოგადი პრონციპები, რომლებიც საჭიროებისამებრ ზუსტდება განაშენიანების რეგულირების გეგმებში</t>
  </si>
  <si>
    <t>მიწათსარგებლობის გენერალური გეგმისა და განაშენიანების რეგულირების გეგმის პროექტებისათვის საპოექტო დავალებების შემუშავება შესაბამისი სპეციალისტების კონსულტაციებისა და რეკომენდაციების გათვალისწინებით.</t>
  </si>
  <si>
    <t>ქალაქში არსებული ხაზობრივი ნაგებობების მესაკუთრეებიდან შესაბამისი ინფორმაციების მოპოვება საყრდენი გეგმის მომზადებისათვის</t>
  </si>
  <si>
    <t>მიწათსარგებლბის გენერალური და განაშენიანების რეგულირების გეგმების დოკუმენტების შექმნა და შესაბამისი წესით მათი დამტკიცება სხვა სახელმწიფო ადმინისტრაციულ ორგანოებთან შეთანხმებით</t>
  </si>
  <si>
    <t>ქალაქის გენერალური გეგმის საბოლოო დოკუმენტის შექმისათვის მიმდინარე დოკუმენტების ერთობლიობა</t>
  </si>
  <si>
    <t>კვალიფიციური საპროექტო ორგანიზაციის გამოვლენა</t>
  </si>
  <si>
    <t xml:space="preserve">ქვეპროგრამა: ეკონომიკის სტიმულირებისა და ბიზნესის ხელშეწყობის პროგრამა (პროგრამული  კოდი 07 03) </t>
  </si>
  <si>
    <t>საინვესტიციო პორელის მომზადება, ქუთაისის ეკონომიკური პოტენციალისა და ქალაქში /რეგიონში წარმოებული პროდუქციის/ მწარმოებლის პოპულარიზაცია, ენერგოდამზოგავი ტექნოლოგიების დანერგვა და პოპულარიზაცია</t>
  </si>
  <si>
    <t>ქალაქის საინვესტიციო პორფოლიოს მომზადება, ქალაქში/რეგიონში  ადგილობრივი წარმოების პროდუქციის გამოფენა–გაყიდვა, ენერგოდამზოგი ტექნოლოგიების დანერგვის პროექტის განხორციელება და ენერგოეფექტური ტექნოლოგიების შესახებ მოსახლეობის ცნობიერების ამაღლებასთან დაკავშირებული ღონისძიებების ორაგანიზება.</t>
  </si>
  <si>
    <t>ქვეპროგრამის ღონისძიებები</t>
  </si>
  <si>
    <t>ქალაქის საინვესტიციო პორტფოლიოს მომზადება</t>
  </si>
  <si>
    <t>მიგრაციის პოტენციალის გამოყენება ადგილობრივი განვითარების დაჩქარებისთვის</t>
  </si>
  <si>
    <t>საკონსულტაციო სერვისის განხორციელება ადგილობრივი ბიზნესისათვის</t>
  </si>
  <si>
    <t>ენერგოეფექტური ტექნოლოგიების დანერგვა და პოპულარიზაცია</t>
  </si>
  <si>
    <t>გამოკვლეული იქნება ეკონომიკის რამოდენიმე დარგი და მომზადდება ქალაქის  საინვესტიციო პორფოლიო, ქალაქში/ქვეყანაში ორგანიზებული იქნება ადგილობრივი წარმოების პროდუქციის გამოფენა–გაყიდვა, განხორციელდება ენერგოდამზოგი ტექნოლოგიების დანერგვის  და ენერგოეფექტური ტექნოლოგიების შესახებ მოსახლეობის ცნობიერების ამაღლების ღონისძიებები.</t>
  </si>
  <si>
    <t xml:space="preserve">განხორციელებული ინვესტიციების რაოდენობა </t>
  </si>
  <si>
    <t>გამართული გამოფენა -ბაზრობების, ეკონომიკური ფორუმების, კონფერენციების  რაოდენობა</t>
  </si>
  <si>
    <t xml:space="preserve">განხორციელებული ენერგოეფექტური  პროექტისა და ღონისძიებების რაოდენობა </t>
  </si>
  <si>
    <t>გამოცდილების გაზიარებისათვის საქმიანი ვიზიტების რაოდენობა</t>
  </si>
  <si>
    <t>ადგილობრივი ბიზნესის ცნობიერების ამაღლების მიზნით ჩატარებული საკონსულტაციო შეხვედრების და ტრენინგების რაოდენობა</t>
  </si>
  <si>
    <t xml:space="preserve">პროგრამა: ტურიზმის განვითარების ხელშეწყობა (პროგრამული  კოდი 07 04) </t>
  </si>
  <si>
    <t>ააიპ ქუთაისის ტურიზმის ცენტრი</t>
  </si>
  <si>
    <t>ქუთაისის არის ტურისტული ჰაბი, სადაც მზარდია ტურისთა რაოდენობა, რაც აუცილებელს ხდის ტურიზმის ცენტრის ფუნქციონირებას.</t>
  </si>
  <si>
    <t>ცნობადობის ამაღლება ადგილობრივ და საერთაშორისო ტურისტულ ბაზარზე</t>
  </si>
  <si>
    <t>ტურისტული ცენტრის ფუნქციონირება</t>
  </si>
  <si>
    <t>საერთაშორისო გამოფენა-ბაზრობებზე მონაწილეობის მიღება</t>
  </si>
  <si>
    <t>ბრენდინგი</t>
  </si>
  <si>
    <t>მედია და ინფო ტურების განხორციელება</t>
  </si>
  <si>
    <t>ტურისტების რაოდენობის ზრდა</t>
  </si>
  <si>
    <t>ჩატარებული ფესტივალების რაოდენობა</t>
  </si>
  <si>
    <t>ჩატარებული გამოფენების რაოდენობა</t>
  </si>
  <si>
    <t>(ათას ლარებში)</t>
  </si>
  <si>
    <t>მათ შორის:</t>
  </si>
  <si>
    <t>წლიური სახელმწიფო ბიუჯეტის ფონდებიდან გამოყოფილი ტრანსფერები</t>
  </si>
  <si>
    <t>საოპერაციო სალდო</t>
  </si>
  <si>
    <t>არაფინანსური აქტივების ცვლილება</t>
  </si>
  <si>
    <t xml:space="preserve">ზრდა </t>
  </si>
  <si>
    <t>კლება</t>
  </si>
  <si>
    <t>მთლიანი სალდო</t>
  </si>
  <si>
    <t>ფინანსური აქტივების ცვლილება</t>
  </si>
  <si>
    <t>ზრდა</t>
  </si>
  <si>
    <t>აქციები და სხვა კაპიტალი</t>
  </si>
  <si>
    <t>სხვა დებიტორული დავალიანებები</t>
  </si>
  <si>
    <t>ვალდებულებების ცვლილება</t>
  </si>
  <si>
    <t>საშინაო</t>
  </si>
  <si>
    <t>საგარეო</t>
  </si>
  <si>
    <t>ბალანსი</t>
  </si>
  <si>
    <t>kontroli funqc.</t>
  </si>
  <si>
    <t>თვითმმართველი ქალაქის _ ქუთაისის 2018 წლის ბიუჯეტის 
ხარჯებისა და არაფინანსური აქტივების ფუნქციონალური კლასიფიკაცია</t>
  </si>
  <si>
    <t>ფუნქციონალური კოდი</t>
  </si>
  <si>
    <t>საერთო დანიშნულების სახელმწიფო მომსახურება</t>
  </si>
  <si>
    <t>აღმასრულებელი და წარმომადგენლობითი ორგანოების საქმიანობის უზრუნველყოფა, ფინანსური და ფისკალური საქმიანობა, საგარეო ურთიერთობები</t>
  </si>
  <si>
    <t>საგარეო ურთიერთობები</t>
  </si>
  <si>
    <t>საგარეო ეკონომიკური დახმარება</t>
  </si>
  <si>
    <t xml:space="preserve">ეკონომიკური დახმარება განვითარებად და გარდამავალი ეკონომიკის მქონე ქვეყნებს </t>
  </si>
  <si>
    <t>საერთაშორისო ორგანიზაციების მეშვეობით გაწეული ეკონომიკური დახმარება</t>
  </si>
  <si>
    <t>საერთო დანიშნულების მომსახურება</t>
  </si>
  <si>
    <t>საერთო საკადრო მომსახურება</t>
  </si>
  <si>
    <t>საერთო დანიშნულების დაგეგმვა და  სტატისტიკური მომსახურება</t>
  </si>
  <si>
    <t>საერთო დანიშნულების სხვა მომსახურება</t>
  </si>
  <si>
    <t>ფუნდამენტური სამეცნიერო კვლევები</t>
  </si>
  <si>
    <t>გამოყენებითი კვლევები საერთო დანიშნულების სახელმწიფო მომსახურებაში</t>
  </si>
  <si>
    <t xml:space="preserve">ვალთან დაკავშირებული ოპერაციები </t>
  </si>
  <si>
    <t>საერთო დანიშნულების ფულადი ნაკადები მთავრობის სხვადასხვა დონეს შორის</t>
  </si>
  <si>
    <t>სხვა არაკლასიფიცირებული საქმიანობა საერთო დანიშნულების სახელმწიფო მომსახურებაში</t>
  </si>
  <si>
    <t>თავდაცვა</t>
  </si>
  <si>
    <t>შეიარაღებული ძალები</t>
  </si>
  <si>
    <t>სამოქალაქო თავდაცვა</t>
  </si>
  <si>
    <t>საგარეო სამხედრო დახმარება</t>
  </si>
  <si>
    <t>გამოყენებითი კვლევები თავდაცვის სფეროში</t>
  </si>
  <si>
    <t>სხვა არაკლასიფიცირებული საქმიანობა თავდაცვის სფეროში</t>
  </si>
  <si>
    <t>ეკონომიკური საქმიანობა</t>
  </si>
  <si>
    <t>საერთო ეკონომიკური, კომერციული და შრომით რესურსებთან დაკავშირებული საქმიანობა</t>
  </si>
  <si>
    <t>საერთო ეკონომიკური და კომერციული საქმიანობა</t>
  </si>
  <si>
    <t>შრომით რესურსებთან დაკავშირებული საქმიანობა</t>
  </si>
  <si>
    <t>სოფლის მეურნეობა, სატყეო მეურნეობა, მეთევზეობა და მონადირეობა</t>
  </si>
  <si>
    <t>სოფლის მეურნეობა</t>
  </si>
  <si>
    <t>სატყეო მეურნეობა</t>
  </si>
  <si>
    <t>მეთევზეობა და მონადირეობა</t>
  </si>
  <si>
    <t>სათბობი და ენერგეტიკა</t>
  </si>
  <si>
    <t>ნახშირი და სხვა სახის მყარი მინერალური საწვავი</t>
  </si>
  <si>
    <t>ნავთობი და ბუნებრივი აირი</t>
  </si>
  <si>
    <t>ბირთვული საწვავი</t>
  </si>
  <si>
    <t>სხვა სახის საწვავი</t>
  </si>
  <si>
    <t>ელექტროენერგეტიკა</t>
  </si>
  <si>
    <t>არაელექტრული (მზის, ქარის, წყლის) ენერგია</t>
  </si>
  <si>
    <t xml:space="preserve">სამთომომპოვებელი და გადამამუშავებელი მრეწველობა, მშენებლობა </t>
  </si>
  <si>
    <t>მინერალური რესურსების მოპოვება, მინერალური საწვავის გარდა</t>
  </si>
  <si>
    <t>გადამამუშავებელი მრეწველობა</t>
  </si>
  <si>
    <t>მშენებლობა</t>
  </si>
  <si>
    <t>ტრანსპორტი</t>
  </si>
  <si>
    <t>საზღვაო ტრანსპორტი</t>
  </si>
  <si>
    <t>სარკინიგზო ტრანსპორტი</t>
  </si>
  <si>
    <t>საჰაერო ტრანსპორტი</t>
  </si>
  <si>
    <t>მილსადენები და სხვა სახის სატრანსპორტო საშუალებები</t>
  </si>
  <si>
    <t>კავშირგაბმულობა</t>
  </si>
  <si>
    <t>ეკონომიკის სხვა დარგები</t>
  </si>
  <si>
    <t>ვაჭრობა, მარაგების შექმნა, შენახვა და დასაწყობება</t>
  </si>
  <si>
    <t>სასტუმროები და რესტორნები</t>
  </si>
  <si>
    <t>მრავალმიზნობრივი განვითარების პროექტები</t>
  </si>
  <si>
    <t>გამოყენებითი კვლევები ეკონომიკური საქმიანობის სფეროში</t>
  </si>
  <si>
    <t>გამოყენებითი კვლევები საერთო ეკონომიკურ, კომერციულ და შრომით რესურსებთან დაკავშირებულ საქმიანობაში</t>
  </si>
  <si>
    <t>გამოყენებითი კვლევები სოფლის მეურნეობაში, სატყეო მეურნეობაში, მეთევზეობასა და მონადირეობაში</t>
  </si>
  <si>
    <t>გამოყენებითი კვლევები სათბობსა და ენერგეტიკაში</t>
  </si>
  <si>
    <t>გამოყენებითი კვლევები სამთომომპოვებელ და გადამამუშავებელ მრეწველობასა და მშენებლობაში</t>
  </si>
  <si>
    <t>გამოყენებითი კვლევები ტრანსპორტის სფეროში</t>
  </si>
  <si>
    <t>გამოყენებითი კვლევები კავშირგაბმულობის სფეროში</t>
  </si>
  <si>
    <t>გამოყენებითი კვლევები სხვა სახის ეკონომიკურ საქმიანობაში</t>
  </si>
  <si>
    <t>სხვა არაკლასიფიცირებული საქმიანობა ეკონომიკურ საქმიანობაში</t>
  </si>
  <si>
    <t>გარემოს დაცვა</t>
  </si>
  <si>
    <t>ნარჩენების შეგროვება, გადამუშავება და განადგურება</t>
  </si>
  <si>
    <t>ბიუმრავალფეროვნებისა და ლადშაფტების დაცვა</t>
  </si>
  <si>
    <t>გარემოს დაბინძურების წინააღმდეგ ბრძოლა</t>
  </si>
  <si>
    <t>ბიომრავალფეროვნებისა და ლანდშაფტების დაცვა</t>
  </si>
  <si>
    <t>გამოყენებითი კვლევები გარემოს დაცვის სფეროში</t>
  </si>
  <si>
    <t>სხვა არაკლასიფიცირებული საქმიანობა გარემოს დაცვის სფეროში</t>
  </si>
  <si>
    <t>საბინაო-კომუნალური მეურნეობა</t>
  </si>
  <si>
    <t>ბინათმშენებლობა</t>
  </si>
  <si>
    <t>კომუნალური მეურნეობის განვითარება</t>
  </si>
  <si>
    <t>გარეგანათება</t>
  </si>
  <si>
    <t>სხვა არაკლასიფიცირებული საქმიანობა საბინაო-კომუნალურ მეურნეობაში</t>
  </si>
  <si>
    <t>საზოგადოებრივი ჯანდაცვის მომსახურება</t>
  </si>
  <si>
    <t>სხვა არაკლასიფიცირებული საქმიანობა ჯანმრთელობის დაცვის სფეროში</t>
  </si>
  <si>
    <t>დასვენება, კულტურა და რელიგია</t>
  </si>
  <si>
    <t>მომსახურება დასვენებისა და სპორტის სფეროში</t>
  </si>
  <si>
    <t>მომსახურება კულტურის სფეროში</t>
  </si>
  <si>
    <t>ტელერადიომაუწყებლობა და საგამომცემლო საქმიანობა</t>
  </si>
  <si>
    <t>რელიგიური და სხვა სახის საზოგადოებრივი საქმიანობა</t>
  </si>
  <si>
    <t>გამოყენებითი კვლევები დასვენების, კულტურისა და რელიგიის სფეროში</t>
  </si>
  <si>
    <t>სხვა არაკლასიფიცირებული საქმიანობა დასვენების, კულტურისა და რელიგიის სფეროში</t>
  </si>
  <si>
    <t>სკოლამდელი აღზრდა</t>
  </si>
  <si>
    <t>დაწყებითი ზოგადი განათლება</t>
  </si>
  <si>
    <t>საბაზო ზოგადი განათლება</t>
  </si>
  <si>
    <t>პროფესიული განათლება</t>
  </si>
  <si>
    <t>უმაღლესი განათლება</t>
  </si>
  <si>
    <t>უმაღლესი პროფესიული განათლება</t>
  </si>
  <si>
    <t>უმაღლესი აკადემიური განათლება</t>
  </si>
  <si>
    <t>უმაღლესისშემდგომი განათლება</t>
  </si>
  <si>
    <t>განათლების სფეროს დამხმარე მომსახურება</t>
  </si>
  <si>
    <t>გამოყენებითი კვლევები განათლების სფეროში</t>
  </si>
  <si>
    <t>სხვა არაკლასიფიცირებული საქმიანობა განათლების სფეროში</t>
  </si>
  <si>
    <t>სოციალური დაცვა</t>
  </si>
  <si>
    <t>ავადმყოფთა და შეზღუდული შესაძლებლობის მქონე პირთა სოციალური დაცვა</t>
  </si>
  <si>
    <t>ავადმყოფთა სოციალური დაცვა</t>
  </si>
  <si>
    <t>შეზღუდული შესაძლებლობის მქონე პირთა სოციალური დაცვა</t>
  </si>
  <si>
    <t>ხანდაზმულთა სოციალური დაცვა</t>
  </si>
  <si>
    <t>მარჩენალდაკარგულ პირთა სოციალური დაცვა</t>
  </si>
  <si>
    <t>ოჯახებისა და ბავშვების სოციალური დაცვა</t>
  </si>
  <si>
    <t>უმუშევართა სოციალური დაცვა</t>
  </si>
  <si>
    <t>საცხოვრებლით უზრუნველყოფა</t>
  </si>
  <si>
    <t>სოციალური გაუცხოების საკითხები, რომლებიც არ ექვემდებარება კლასიფიკაციას</t>
  </si>
  <si>
    <t>გამოყენებითი კვლევები სოციალური დაცვის სფეროში</t>
  </si>
  <si>
    <t>სხვა არაკლასიფიცირებული საქმიანობა სოციალური დაცვის სფეროში</t>
  </si>
  <si>
    <t>შემოსულობები</t>
  </si>
  <si>
    <t>არაფინანსური აქტივების კლება</t>
  </si>
  <si>
    <t xml:space="preserve">ფინანსური აქტივების კლება </t>
  </si>
  <si>
    <t>ვალდებულებების ზრდა</t>
  </si>
  <si>
    <t>გადასახდელები</t>
  </si>
  <si>
    <t xml:space="preserve">ფინანსური აქტივების ზრდა </t>
  </si>
  <si>
    <t>ნაშთის ცვლილება</t>
  </si>
  <si>
    <t>მათ შორის</t>
  </si>
  <si>
    <t>სახელმწიფო ბიუჯეტის ფონდებიდან გამოყოფილი ტრანსფერები</t>
  </si>
  <si>
    <t>N</t>
  </si>
  <si>
    <t>მხარჯავი ორგანიზაცია</t>
  </si>
  <si>
    <t>2019 წლის პროექტი</t>
  </si>
  <si>
    <t>სულ ჯამი</t>
  </si>
  <si>
    <t>გაეროს მოდელირება (მემორანდუმი)</t>
  </si>
  <si>
    <t xml:space="preserve">ახალგაზრდა ლიდერთა საზაფხულო სკოლა </t>
  </si>
  <si>
    <t>საქართველოს დამსახურებული მწვრთნელის გ. ჩიქოვანის ხსოვნისადმი მიძღვნილი საერთაშორისო ტურნირი ფარიკაობაში</t>
  </si>
  <si>
    <t>მსოფლიოს ორგზის ჩემპიონის, თეიმურაზ აფხაზავას სახელობის საერთაშორისო ტურნირი ბ/რ ჭიდაობაში</t>
  </si>
  <si>
    <t>საქალაქო ღონისძიებები შშმ სპორტსმენთა შორის (ფასიანი საჩუქრების შეძენა) (მკლავჭიდი, წოლმჭიმი, ნარდი)</t>
  </si>
  <si>
    <t>საქართველოს დამსახურებული მწვრთნელის გივი სარდანაძის სახელობის საერთაშორისო ტურნირი ჭიდაობა სამბოში</t>
  </si>
  <si>
    <t>საქართველოს სპორტის დამსახურებული მუშაკის, თ. არჩაიას ხსოვნისათვის მიძღვნილი ტურნირი ბალახის ჰოკეიში</t>
  </si>
  <si>
    <t>კოლია ქვარიანის სახელობის ტურნირი ქართულ ჭიდაობაში</t>
  </si>
  <si>
    <t>ალპიანადა დამწყებ და პროფესიონალ მთასვლელთათვის</t>
  </si>
  <si>
    <t>გელა დარსაძის სახელობის ტურნირი კალათბურთში</t>
  </si>
  <si>
    <t>ტურნირი ფრენბურთში გოგონათა და ვაჟებს შორის</t>
  </si>
  <si>
    <t>ქეთევან ლოსაბერიძის სახელობის თასი მშვილდოსნობაში</t>
  </si>
  <si>
    <t>მსოფლიო ჩემპიონის დიტო შანიძის ხსოვნისადმი მიძღვნილი ტურნირი ძალოსნობაში</t>
  </si>
  <si>
    <t>საერთაშორისო პირველობა კარატეში</t>
  </si>
  <si>
    <t>სასკოლო სპორტული ოლიმპიადა</t>
  </si>
  <si>
    <t>ავტორალი პროფესიონალ და მოყვარულ მრბოლელთა მონაწილეობით</t>
  </si>
  <si>
    <t>ევროპის ორგზის ჩემპიონის, აკაკი კიბორძალიძის ხსოვნისადმი მიძღვნილი საერთაშორისო ტურნირი ძუდოში</t>
  </si>
  <si>
    <t>დავით ჩირაძის მემორიალი ჭადრაკში გოგონათა და ჭაბუკთა შორის (გუნდური პირველობა)</t>
  </si>
  <si>
    <t>სასკოლო პირველობა წყალბურთში</t>
  </si>
  <si>
    <t>რაგბის ხელშეწყობა (ააიპ სარაგბოკლუბი„აია“ – 450,0 ათასი ლარი, რაგბის კლუბი "არესი" - 50.0 ათასი ლარი, საეკლესიო კლუბი "ბაგრატი" - 50.0 ათასი ლარი) (მემორანდუმი)</t>
  </si>
  <si>
    <t>„ჩვენ ყველანი ერთი ვართ“ „SOS“ ბავშვთა სოფლის, სოციალურად დაუცველი და შშმ პირებისათვის</t>
  </si>
  <si>
    <t>ქუთაისის თეატრების ფუნქციონირებისათვის მხარდაჭერა</t>
  </si>
  <si>
    <t>სპორტული-სამეჯლისო ცეკვების ღია რეიტინგული შეჯიბრი</t>
  </si>
  <si>
    <t>ნუმიზმატიკური ნიმუშების გამოფენა</t>
  </si>
  <si>
    <t>ქუთაის-გაენათის ეპარქია</t>
  </si>
  <si>
    <t>ქალაქშ არსებული სოციალური ეკონომიკური მდგომარეობისდან გამომდინარე, ბინათმესაკუთრეთა ამხანაგოებბი ვერ ახორციელებენ მათი საერთო ქონების დამოუკიდებელ მოვლა პატრონობას და განვითარებას. მრავალბინიანი საცხოვრებელი სახლების სარდაფებში დამდგარი წყლები აზიანებს შენობის საძირკველს, რაც ხელს უშლის მათი კონსტრუქციული მდგრადობის შენარჩუნებას. შექმნილია ანტისანიტარიის კერები, რის გამოც მოსალოდნელია სხვადასხვა ინფექციური დაავადებების გავრცელება. ზემოთ მითითებული ღონისძიებების განხორციელების რიგითობა და მისამართების ნუსხის დამტკიცება დამოკიდებულია ბინათმესაკუთრეთა ამხანაგობების აქტივობაზე</t>
  </si>
  <si>
    <t>მრავალბინიანი საცხოვრებელი საცხოვრებელი სახლების სარდაფებში არსებული წყლის ამოტუმბვის სამუშაოები</t>
  </si>
  <si>
    <t>რეაბილიტირებული სარდაფების რაოდენბობა</t>
  </si>
  <si>
    <t>მაღლივი კორპისების საძირკვლის მდგრადობის შენარჩუნება</t>
  </si>
  <si>
    <t>დგრადობა მდგომარეობა შენარჩინებული მაღლივი კორპუსების სარდაფები</t>
  </si>
  <si>
    <t>მეკლდეურთა ცოცვის ხელოვნური კედლის მოწყობა</t>
  </si>
  <si>
    <t>საქართველოს ჩემპიონის, ევროპისა და მსოფლიო ჩემპიონატებზე გამარჯვებული (პრიზიორი) სპორ-ტსმენების, გამარჯვებული ვეტერანი სპორტსმენებისა და მწვრთნელთა ფულადი ჯილდოს გაცემა</t>
  </si>
  <si>
    <t>ზურაბ კუხიანიძის სახელობის სკვერისა და მიმდებარე ტერიტორიაზე რიონის განაპირა ზოლის მოწყობა</t>
  </si>
  <si>
    <t>ქალაქის ტერიტორიაზე მეთვალყურეობის გარეშე დარჩენილი პირუტყვის ყოფნის შემთხვევაში,  მათი დაჭერა, იზოლაცია და თავშესაფარში გადაყვანა სათანადოდ მოწყობილი და აღჭურვილი ავტომობილით, საქართველოს ადმინისტრაციულ სამართალდარღვევათა კოდექსის 148–ე მუხლის მე–4 პუნქტის თანახმად. თავშესაფარში პირუტყვის შემოწმება ვეტექიმთა ჯგუფის მიერ, საჭიროების შემთხვევებში გაუწევს  როგორც მედიკამენტოზურ ასევე ქირურგიულ მკურნალობას. უპატრონო ძაღლების აყვანა მოხდება თანამედროვე ძაღლსაჭერით, უმტკივნეულოდ და სპეც. ა/მობილით. უპატრონო ძაღლები განთავსდება საკარანტინო ვოილერებში და განხორციელდება მათი აცრა ცოფზე, ამავდროულად ვეტერინართა ჯგუფის მიერ გაეწევა ყველა საჭირო მკურნალობა სათანადო მედიკამენტებით. ლაბორატორიული  დასკვნის საფუძველზე ჯანმრთელ ძაღლებს ჩაუტარდბათ კასტრაცია/სტერილიზაცია, რათა არ მოხდეს  მათი გამრავლება. ნაოპერაციები ძაღლების სრული გამოჯანმრთელების შემდეგ  ვეტერინართა ჯგუფის დასკვნის საფუძველზე მოხდება ძაღლის დაბირკვა და გაშვება ქალაქის არეალში. ინტენსიურად ჩატარებული მკურნალობის გასვლის შემდეგ, ცხოველთა ჯანმრთელობის მდგომარეობის  გაუარესებიდან გამომდინარე, გადაუდებელ შემთხვევაში ვეტექიმთა ჯგუფის დასკვნის საფუძველზე განხორციელდეს დაავადებული ცხოველის ევთანაზია.  ქალაქ ქუთაისის  მუნიციპალურ ტერიტორიაზე უპატრონო ძაღლების აყვანა განხორციელდება, დღეში ორჯერ ჩატარებული მონიტორინგისა და ცხელ ხაზზე შემოსული გამოძახების  საფუძველზე.</t>
  </si>
  <si>
    <t>პროგრამა გულისხმობს ქალაქ ქუთაისში საგანმანათლებლო პროცესის მონაწილეთა მოტივაციის ამაღლებას, საგანმანათლებლო დაწესებულებებთან კოორდინირებულ თანამშრომლობას; მოზარდთა შემეცნებით-საგანმანათლებლო დონის ამაღლებას, არაფორმალური განათლების პოპულარიზაციას; ქუთაისის განათლების სფეროს წარმომადგენელთა წახალისებასა და მოსწავლეთა საერთაშორისო პროექტებში მონაწილეობის ხელშეწყობას.</t>
  </si>
  <si>
    <t xml:space="preserve">ქალაქის კულტურული ცხოვრების მხარდაჭერა და განვითარების ხელშეწყობა.  </t>
  </si>
  <si>
    <t>გარეგანათების ქსელის ექსპლუატაცია</t>
  </si>
  <si>
    <t>კაპიტალური დაბანდებები გარეგანათების სფეროში</t>
  </si>
  <si>
    <t>მშენებლობა, ავარიული ობიექტებისა და შენობების რეაბილიტაცია</t>
  </si>
  <si>
    <t>ადმინისტრაციული ორგანოების შენობების მშენებლობა - რეკონსტრუქცია</t>
  </si>
  <si>
    <t>მრავალბინიანი საცხოვრებელი სახლების მცხოვრებთათვის სხვადასხვა სახეობის მასალის შეძენა- გადაცემა</t>
  </si>
  <si>
    <t>მრავალბინიანი საცხოვრებელი სახლების სარდაფებში დამდგარი  წყლის ამოტუმბვის სამუშაოები</t>
  </si>
  <si>
    <t>საბავშო ატრაქციონებისა და ძელსკამების შეძენა მონტაჟი</t>
  </si>
  <si>
    <t>შადრევან-აუზებბის ექსპლოატაცია- რეაბილიტაცია</t>
  </si>
  <si>
    <t>საპროექტო დოკუმენტაციისა და სამშენებლო სამუშაოების ტექნიკური ზედამხედველობის მომსახურება</t>
  </si>
  <si>
    <t>მწვანე ნარგავების მოვლა - პატრონობა, განვითარება</t>
  </si>
  <si>
    <t>სკოლამდელი დაწესებულებების რეაბილიტაცია, მშენებლობა</t>
  </si>
  <si>
    <t>რამაზ შენგელიას სახელობის სტადიონის ფუნქციონირების ხელშეწყობა</t>
  </si>
  <si>
    <t>კულტურულ სახელოვნებლო, საგანმანათლებლო დაწესებულებათა გაერთიანების ხელშეწყობა</t>
  </si>
  <si>
    <t>სხვადასხვა სახეობის სპორტულ - გამაჯანსაღებელი და დასასვენებლად განკუთვნილი ობიექტების მოწყობა, რეაბილიტაცია, ექსპლუატაცია</t>
  </si>
  <si>
    <t>სპორტული მოედნების მოწყობა - რეაბილიტაცია</t>
  </si>
  <si>
    <t>ეპილეფსიით დაავადებულ პირთა ანტიკონვულსანტებით უზრუნველყოფა</t>
  </si>
  <si>
    <t>სოციალური საცხოვრისის კომუნალური ხარჯების უზრუნველყოფა</t>
  </si>
  <si>
    <t xml:space="preserve">  სოციალურად დაუცველი ოჯახების ყოფითი პირობების გაუმჯობესების ხელშეწყობა</t>
  </si>
  <si>
    <t>შეზღუდული შესაძლებლობების მქონე პირთა  დახმარება</t>
  </si>
  <si>
    <t xml:space="preserve"> კოხლეარული იმპლანტით მოსარგებლე ბენეფიციართა  დახმარება</t>
  </si>
  <si>
    <t>ლეიკოზითა და სოლიდური სიმსივნის ფორმით დაავადებულ პირთა თანადგომა</t>
  </si>
  <si>
    <t>აუტიზმის სპექტრის დარღვევის მქონე ბავშვთა რეაბილიტაცია</t>
  </si>
  <si>
    <t>შშმ პირთა მხარდაჭერაზე ორიენტირებული პროექტების დაფინანსება/ თანადაფინანსება</t>
  </si>
  <si>
    <t>შშმ პირთა და მიუსაფარ ბავშვთა საჭიროებებზე მომუშავე ორგანიზაციების ხელშეწყობა</t>
  </si>
  <si>
    <t>შშმ სტატუსის მქონე სტუდენტების მხარდაჭერა</t>
  </si>
  <si>
    <t>თვითმმართველობის ქონების რეგისტრაციის, დაცვისა და ბალანსზე აყვანის პროგრამა</t>
  </si>
  <si>
    <t>ტურიზმის განვითარების ხელშეწყობა</t>
  </si>
  <si>
    <t xml:space="preserve">ქვეპროგრამა: მრავალბინიანი საცხოვრებელი სახლების დაზიანებული კანალიზაციის სისტემების რეაბილიტაცია (პროგრამული  კოდი 02 05 05) </t>
  </si>
  <si>
    <t xml:space="preserve">ქვეპროგრამა: მრავალბინიანი საცხოვრებელი სახლების მცხოვრებთათვის სხვადასხვა სახეობის მასალის შეძენა გადაცემა (პროგრამული  კოდი 02 05 07) </t>
  </si>
  <si>
    <t>საქართველოს "sos" ბავშვთა სოფლის მიერ განხორციელებული პროექტის დღის ცენტრის ბენეფიციარების დახმარების პროგრამა</t>
  </si>
  <si>
    <t xml:space="preserve">პროგრამა: საპროექტო დოკუმენტაციისა და სამშენებლო სამუშაოების ტექნიკური ზედამხედველობის მომსახურება (პროგრამული  კოდი 02 11) </t>
  </si>
  <si>
    <t xml:space="preserve">პროგრამა: სპორტის სფეროს განვითარება (პროგრამული  კოდი 05 01) </t>
  </si>
  <si>
    <t xml:space="preserve">ქვეპროგრამა: რამაზ შენგელიას სახელობას სტადიონის ფუნქციონირების ხელშეწყობა (პროგრამული კოდი 05 01 05) </t>
  </si>
  <si>
    <t>ქვეპროგრამა: კულტურულ, სახელოვნებო, საგანმანათლებლო დაწესებულებათა გაერთიანების ხელშეწყობა (პროგრამული კოდი 05 02 01)</t>
  </si>
  <si>
    <t xml:space="preserve">ქვეპროგრამა: ი. ჭავჭავაძის სახელობის ქუთაისის სამეცნიერო ბიბლიოთეკის ხელშეწყობა (პროგრამული  კოდი 05 02 02) </t>
  </si>
  <si>
    <t>ააიპ "ქალაქ ქუთაისის ი. ჭავჭავაძის სახელობის საჯარო ბიბლიოთეკა"</t>
  </si>
  <si>
    <t>ბ.გ)</t>
  </si>
  <si>
    <t xml:space="preserve">ქვეპროგრამა: ფოლკლორის განვითარების ხელშეწყობა (პროგრამული  კოდი 05 02 03) </t>
  </si>
  <si>
    <t>ააიპ "ქალაქ ქუთაისის მერიის ფოლკლორის ცენტრი - სიმღერისა და ცეკვის სახელმწიფო ანსამბლი"</t>
  </si>
  <si>
    <t>ბ.დ)</t>
  </si>
  <si>
    <t>ქვეპროგრამა: კულტურის ღონისძიებები (პროგრამული კოდი 05 02 06)</t>
  </si>
  <si>
    <t>ქვეპროგრამა:  საზოგადოებრივი ჯანმრთელობისა და უსაფრთხო გარემოს შექმნა (პროგრამული კოდი 06 01 01)</t>
  </si>
  <si>
    <t>ააიპ "ქალაქ ქუთაისში საზოგადოებრივი ჯანმრთელობისა და უსაფრთხო გარემოს უზრუნველყოფის ცენტრი"</t>
  </si>
  <si>
    <t xml:space="preserve">ქვეპროგრამა: ეპილეფსიით დაავადებულ პირთა ანტიკონვულსანტებით უზრუნველყოფა (პროგრამული  კოდი 06 01 04) </t>
  </si>
  <si>
    <t xml:space="preserve">ქვეპროგრამა: ფენილკეტონურიით დაავადებულ პირთა დახმარება (პროგრამული  კოდი 06 01 05) </t>
  </si>
  <si>
    <t>ბ.ე)</t>
  </si>
  <si>
    <t xml:space="preserve">ქვეპროგრამა: სარიტუალო დახმარება (პროგრამული  კოდი 06 02 03) </t>
  </si>
  <si>
    <t>ბ.ვ)</t>
  </si>
  <si>
    <t>ქვეპროგრამა:  შეზღუდული შესაძლებლობის მქონე პირთა დახმარება (პროგრამული კოდი 06 02 06)</t>
  </si>
  <si>
    <t xml:space="preserve">ქვეპროგრამა: უფასო მგზავრობა (პროგრამული  კოდი 06 02 08) </t>
  </si>
  <si>
    <t>ბ.თ)</t>
  </si>
  <si>
    <t>ბ.კ)</t>
  </si>
  <si>
    <t>ბ.ლ)</t>
  </si>
  <si>
    <t xml:space="preserve">ქვეპროგრამა: ლეიკოზით და სოლიდური სიმსივნის ფორმით დაავადებულ პირთა თანადგომა (პროგრამული  კოდი 06 02 11) </t>
  </si>
  <si>
    <t>ბ.მ)</t>
  </si>
  <si>
    <t>ბ.ნ)</t>
  </si>
  <si>
    <t>ბ.ო)</t>
  </si>
  <si>
    <t xml:space="preserve">ქვეპროგრამა: აუტიზმის სპექტრის დარღვევის მქონე ბავშვთა რეაბილიტაცია (პროგრამული  კოდი 06 02 14) </t>
  </si>
  <si>
    <t>ბ.პ)</t>
  </si>
  <si>
    <t xml:space="preserve">ქვეპროგრამა: შშმ პირთა მხარდაჭერაზე ორიენტირებული პროექტების დაფინანსება/ თანადაფინანსება (პროგრამული  კოდი 06 02 15) </t>
  </si>
  <si>
    <t xml:space="preserve">ქვეპროგრამა: შშმ ბენეფიციარებისა და მიუსაფარ ბავშვთა საჭიროებებზე მომუშავე ორგანიზაციების ხელშეწყობა (პროგრამული  კოდი 06 02 16) </t>
  </si>
  <si>
    <t>ბ.ჟ)</t>
  </si>
  <si>
    <t>ბ.რ)</t>
  </si>
  <si>
    <t>ბ.ს)</t>
  </si>
  <si>
    <t>ბ.ტ)</t>
  </si>
  <si>
    <t xml:space="preserve">ქვეპროგრამა: საქართველოს "sos" ბავშვთა სოფლის მიერ განხორციელებული პროექტის - დღის ცენტრის ბენეფიციარების დახმარების პროგრამა (პროგრამული  კოდი 06 02 11) </t>
  </si>
  <si>
    <t>ბ.უ)</t>
  </si>
  <si>
    <t xml:space="preserve">ქვეპროგრამა: შეზღუდული შესაძლებლობების სტატუსის მქონე სტუდენტების მხარდაჭერა  (პროგრამული  კოდი 06 02 11) </t>
  </si>
  <si>
    <t>ბ.ფ)</t>
  </si>
  <si>
    <t>ქვეპროგრამის ფარგლბეში ხორციელდება ღონისძიებები რომლებიც ხელს შეუწყობენ სპორტის სხვადასხვა სახეობის განვითარებას, საერთაშორისო ხასიათის სპორტული ტურნირების ჩატარებას, ცხოვრების ჯანსაღი წესის პოპულარიზაციას. ასევე მოხდება წარმატებული სპორტსმენების წახალისება, ვეტერანი და დამსახურებული სპორტსმენების საიუბილეო თარიღების აღნიშვნა</t>
  </si>
  <si>
    <t>მუნიციპალიტეტის კულტურული ცხოვრებისათვის აუცილებელია წლის მანძილზე ჩატარდეს სხვადასხვა ხასიათის კულტურული ღონისძიებები, ფესტივალები და საერთაშორისო კულტურული აქტივობები. ასევე მოხდეს ი. ჭავჭავაძის  სახელობის სამეცნიერო ბიბლიოთეკი, ფოლკლორის სახელმწიფო ანსამბლის და კულტურის ღონისძიებების ხელშეწყობა.</t>
  </si>
  <si>
    <t>ქალაქ ქუთაისის მუნიციპალიტეტის მერიის ადმინისტრაციული სამსახურის კულტურის, სპორტის, განათლების და ახალგაზრდობის საქმეთა განყოფილება</t>
  </si>
  <si>
    <t>ახალგაზრდული მიმართულებით განხორციელებული ღონისძიებები ხელს შეუწყობს ახალგაზრდების გააქტიურებას და საზოგადოებირვ ცხოვრებაში ჩართულობას, ახალგაზრდული ფესტივალის ორგანიზებით და ინიციატივების მხარდაჭერის გზით. ქვეპროგრამის ფარგლებში მოხდება შშმ პირების საზოგადოებაში ინტეგრირება.</t>
  </si>
  <si>
    <t>ხელის შემშლელი ბუნებრივი პირობები</t>
  </si>
  <si>
    <t xml:space="preserve">ქალაქ ქუთაისის მუნიციპალიტეტის საკრებულოს
დ ა დ გ ე ნ ი ლ ე ბ ა                                                      </t>
  </si>
  <si>
    <t>ქალაქ ქუთაისის მუნიციპალიტეტის 2019 წლის
ბიუჯეტის დამტკიცების  შ ე ს ა ხ ე ბ</t>
  </si>
  <si>
    <t>თ ა ვ ი    II
ქალაქ ქუთაისის მუნიციპალიტეტის ბიუჯეტის მაჩვენებლები</t>
  </si>
  <si>
    <t>განისაზღვროს ქალაქ ქუთაისის ბიუჯეტის შემოსულობები, გადასახდელები და ნაშთის ცვლილება  თანდართული რედაქციით:</t>
  </si>
  <si>
    <t>მუხლი 2. ქალაქ ქუთაისის მუნიციპალიტეტის ბიუჯეტის შემოსულობები, გადასახდელები და ნაშთის ცვლილება</t>
  </si>
  <si>
    <t xml:space="preserve">   სასოფლო-სამეურნეო დანიშნულების მიწაზე ქონების გადასახადი </t>
  </si>
  <si>
    <t xml:space="preserve">   ფიზიკურ პირთა ქონებაზე (გარდა მიწისა) </t>
  </si>
  <si>
    <t xml:space="preserve">   უცხოურ საწარმოთა ქონებაზე (გარდა მიწისა) </t>
  </si>
  <si>
    <t xml:space="preserve">   საქართველოს საწარმოთა ქონებაზე (გარდა მიწისა) </t>
  </si>
  <si>
    <t xml:space="preserve">   არასასოფლო-სამეურნეო დანიშნულების მიწაზე ქონების გადასახადი</t>
  </si>
  <si>
    <t>დასდახელება</t>
  </si>
  <si>
    <t>2</t>
  </si>
  <si>
    <t>21</t>
  </si>
  <si>
    <t>22</t>
  </si>
  <si>
    <t>24</t>
  </si>
  <si>
    <t>25</t>
  </si>
  <si>
    <t>26</t>
  </si>
  <si>
    <t>27</t>
  </si>
  <si>
    <t>28</t>
  </si>
  <si>
    <t>32</t>
  </si>
  <si>
    <t>33</t>
  </si>
  <si>
    <t>221</t>
  </si>
  <si>
    <t>222</t>
  </si>
  <si>
    <t>223</t>
  </si>
  <si>
    <t>224</t>
  </si>
  <si>
    <t>228</t>
  </si>
  <si>
    <t>227</t>
  </si>
  <si>
    <t>2210</t>
  </si>
  <si>
    <t>თავი  I
ქალაქ ქუთაისის მუნიციპალიტეტის ბიუჯეტის დამტკიცება</t>
  </si>
  <si>
    <t>მუხლი 6. ქალაქ ქუთაისის მუნიციპალიტეტის ბიუჯეტის გრანტები</t>
  </si>
  <si>
    <t>მუხლი 7. ქალაქ ქუთაისის მუნიციპალიტეტის ბიუჯეტის სხვა შემოსავლები</t>
  </si>
  <si>
    <t>მუხლი 9. ქალაქ ქუთაისის მუნიციპალიტეტის ბიუჯეტის არაფინანსური აქტივების ცვლილება</t>
  </si>
  <si>
    <t>მუხლი 10. ქალაქ ქუთაისის მუნიციპალიტეტის ბიუჯეტის ხარჯებისა და არაფინანსური აქტივების ზრდის ფუნქციონალური კლასიფიკაცია</t>
  </si>
  <si>
    <t>მუხლი 11. ქალაქ ქუთაისის მუნიციპალიტეტის ბიუჯეტის საოპერაციო და მთლიანი სალდო</t>
  </si>
  <si>
    <t>მუხლი 12. ქალაქ ქუთაისის მუნიციპალიტეტის ბიუჯეტის ვალდებულებების ცვლილება</t>
  </si>
  <si>
    <t>ადმინისტრაციულ ერთეულებში გამართული ინფრასტრუქტურის მქონე ადმინის-ტრაციული შენობები</t>
  </si>
  <si>
    <t>ქალაქ ქუთაისის მუნიციპალიტეტის ბიუჯეტის ასიგნებები</t>
  </si>
  <si>
    <t>თ ა ვ ი   IV</t>
  </si>
  <si>
    <t xml:space="preserve">თ ა ვ ი   III
ქალაქ ქუთაისის მუნიციპალიტეტის ბიუჯეტის 
პრიორიტეტები და პროგრამები
მუხლი  13. ქალაქ ქუთაისის მუნიციპალიტეტის ბიუჯეტით განსაზღვრული პრიორიტეტების, პროგრამებისა და ქვეპროგრამების აღწერა, მოსალოდნელი შედეგები და შეფასების ინდიკატორები.
</t>
  </si>
  <si>
    <t>მუხლი 14. ქალაქ ქუთაისის მუნიციპალიტეტის ბიუჯეტის ასიგნებები</t>
  </si>
  <si>
    <r>
      <t>მუხლი 15.</t>
    </r>
    <r>
      <rPr>
        <sz val="9"/>
        <color theme="1"/>
        <rFont val="Sylfaen"/>
        <family val="1"/>
        <charset val="204"/>
      </rPr>
      <t xml:space="preserve"> დელეგირებული უფლებამოსილებების განსახორციელებლად სახელმწიფო ბიუჯეტიდან მიღებული მიზნობრივი ტრანსფერი – 235.0 ათასი ლარი მიიმართოს: 1. „საზოგადოებრივი ჯანმრთელობის შესახებ“ საქართველოს კანონით განსაზღვრული უფლებამოსილების განხორციელებისათვის 150.0 ათასი ლარის ოდენობით. 2. „სამშობლოს დაცვისას დაღუპულთა და ომის შემდეგ გარდაცვლილ მეომართა ხსოვნის უკვდავყოფის შესახებ“ საქართველოს კანონით განსაზღვრული უფლებამოსილების განხორციელებისათვის 10,0 ათასი ლარის ოდენობით. 3. "სამხედრო ვალდებულებებისა და სამხედრო სამსახურის შესახებ" კანონის შესაბამისად სამხედრო აღრიცხვისა და გაწვევის სამსახურის ხარჯების დასაფინანსებლად 75.0 ათასი ლარი.</t>
    </r>
  </si>
  <si>
    <r>
      <t>მუხლი 16.</t>
    </r>
    <r>
      <rPr>
        <sz val="9"/>
        <color theme="1"/>
        <rFont val="Sylfaen"/>
        <family val="1"/>
        <charset val="204"/>
      </rPr>
      <t xml:space="preserve"> დადგინდეს, რომ საქართველოს საბიუჯეტო კოდექსის 24–ე მუხლის მე–2 ნაწილის თანახმად, ქალაქ ქუთაისის მუნიციპალიტეტის ბიუჯეტიდან სესხის გაცემა შესაძლებელია მხოლოდ საქართველოს ფინანსთა სამინისტროს თანხმობით.</t>
    </r>
  </si>
  <si>
    <r>
      <t>მუხლი 17.</t>
    </r>
    <r>
      <rPr>
        <sz val="9"/>
        <color theme="1"/>
        <rFont val="Sylfaen"/>
        <family val="1"/>
        <charset val="204"/>
      </rPr>
      <t xml:space="preserve"> ქალაქ ქუთაისის მუნიციპალიტეტის ბიუჯეტით დამტკიცებული ხარჯების დაფინანსება განხორციელდეს „სახელმწიფო ხაზინის მომსახურებაზე მყოფი ორგანიზაციების მიერ გადახდების განხორციელების წესის შესახებ ინსტრუქციის დამტკიცების თაობაზე“ საქართველოს ფინანსთა მინისტრის 2014 წლის 31 დეკემბრის №424 ბრძანების შესაბამისად.</t>
    </r>
  </si>
  <si>
    <r>
      <t xml:space="preserve">მუხლი 18. </t>
    </r>
    <r>
      <rPr>
        <sz val="9"/>
        <color theme="1"/>
        <rFont val="Sylfaen"/>
        <family val="1"/>
        <charset val="204"/>
      </rPr>
      <t>ცნობად იქნეს მიღებული, რომ საქართველოს ორგანული კანონის „ადგილობრივი თვითმმართველობის კოდექსი“ 156–ე მუხლის მე–3 პუნქტის შესაბამისად, მუნიციპალიტეტის მერიისა და საკრებულოს აპარატის საჯარო მოსამსახურეთა შრომის ანაზღაურების ხარჯები არ უნდა აღემატებოდეს მუნიციპალიტეტის ბიუჯეტით გათვალისწინებული ხარჯების 25%–ს, რაც ქუთაისის მუნიციპალიტეტისათვის შეადგენს 9,8 %–ს.</t>
    </r>
  </si>
  <si>
    <r>
      <t xml:space="preserve">მუხლი 19. </t>
    </r>
    <r>
      <rPr>
        <sz val="9"/>
        <color theme="1"/>
        <rFont val="Sylfaen"/>
        <family val="1"/>
        <charset val="204"/>
      </rPr>
      <t>ცნობად იქნეს მიღებული, რომ მუნიციპალიტეტის საჯარო მოსამსახურეთა სწავლება – გადამზადებისათვის, საქართველოს ორგანული კანონის „ადგილობრივი თვითმმართველობის კოდექსი“ მოთხოვნებიდან გამომდინარე, გამოყოფილია 50.0 ათასი ლარი.</t>
    </r>
  </si>
  <si>
    <r>
      <t>მუხლი 20.</t>
    </r>
    <r>
      <rPr>
        <sz val="9"/>
        <color theme="1"/>
        <rFont val="Sylfaen"/>
        <family val="1"/>
        <charset val="204"/>
      </rPr>
      <t xml:space="preserve"> ცნობად იქნეს მიღებული, რომ ქალაქ ქუთაისის მუნიციპალიტეტის მერიის პირველადი სტრუქტურული ერთეულის –  ადმინისტრაციული სამსახურის ასიგნებაში ასახული ხარჯების განაწილება მერიის პირველად სტრუქტურულ ერთეულებზე – სამსახურებზე განხორციელდება საერთო ასიგნების ფარგლებში, შესაბამისი სამართლებრივი აქტის საფუძველზე. </t>
    </r>
  </si>
  <si>
    <r>
      <t>მუხლი 21.</t>
    </r>
    <r>
      <rPr>
        <sz val="9"/>
        <color theme="1"/>
        <rFont val="Sylfaen"/>
        <family val="1"/>
        <charset val="204"/>
      </rPr>
      <t xml:space="preserve"> ქალაქ ქუთაისის მუნიციპალიტეტის 2019 წლის ბიუჯეტით საგანგებო ან/და გაუთვალისწინებელი ღონისძიებების დაფინანსების მიზნით, შეიქმნეს სარეზერვო ფონდი და განისაზღვროს 500,0 ათასი ლარის ოდენობით, რაც კანონით განსაზღვრულ 2%–ს არ აღემატება და შეადგენს წლიური დამტკიცებული ბიუჯეტით გათვალისწინებული ასიგნებების საერთო მოცულობის 0,9%–ს, რომელსაც განკარგავს ქალაქ ქუთაისის მერი, საქართველოს ორგანული კანონის „ადგილობრივი თვითმმართველობის კოდექსი“ და საქართველოს "საბიუჯეტო კოდექსით" დადგენილი წესის შესაბამისად, ქალაქ ქუთაისის მუნიციპალიტეტის მერის ინდივიდუალური სამართლებრივი აქტის საფუძველზე.</t>
    </r>
  </si>
  <si>
    <r>
      <t>მუხლი 22.</t>
    </r>
    <r>
      <rPr>
        <sz val="9"/>
        <color theme="1"/>
        <rFont val="Sylfaen"/>
        <family val="1"/>
        <charset val="204"/>
      </rPr>
      <t xml:space="preserve"> წინა პერიოდში შეუსრულებელი ვალდებულებების დასაფარად და სასამართლო გადაწყვეტილებების აღსრულების ფინანსური უზრუნველყოფისათვის ქალაქ ქუთაისის მუნიციპალიტეტის 2019  წლის ადგილობრივი ბიუჯეტიდან განისაზღვროს 150,0 ათასი ლარი, ხოლო თანხების გამოყოფა განხორციელდეს ქალაქ ქუთაისის მუნიციპალიტეტის მერის ინდივიდუალური სამართლებრივი აქტის საფუძველზე.</t>
    </r>
  </si>
  <si>
    <r>
      <t>მუხლი 23.</t>
    </r>
    <r>
      <rPr>
        <sz val="9"/>
        <color theme="1"/>
        <rFont val="Sylfaen"/>
        <family val="1"/>
        <charset val="204"/>
      </rPr>
      <t xml:space="preserve"> გათვალისწინებულ იქნეს ქალაქ ქუთაისში, 2015–2018 წლებში განხორციელებული პროექტებისათვის (ნიკეას ქუჩის რეაბილიტაცია, ააიპ "სპეციალური სერვისებისათვის" შეძენილი სპეც. ტექნიკა) აღებული ვალდებულების დასაფინანსებლად (მათ შორის: სესხის ძირითადი თანხისა და დარიცხული პროცენტის)გათვალისწინებულია 790,0 ათასი ლარი. დაფინანსება მოხდეს მუნიციპალური განვითარების ფონდსა და ქალაქ ქუთაისის მუნიციპალიტეტის მერიას შორის გაფორმებული ხელშეკრულებისა და სესხის მორიგების გრაფიკების მიხედვით, ქალაქ ქუთაისის მუნიციპალიტეტის მერიის პირველადი სტრუქტურული ერთეულის – საფინანსო პოლიტიკისა და სახელმწიფო შესყიდვების სამსახურის მიერ. </t>
    </r>
  </si>
  <si>
    <r>
      <t>მუხლი 24</t>
    </r>
    <r>
      <rPr>
        <sz val="9"/>
        <color theme="1"/>
        <rFont val="Sylfaen"/>
        <family val="1"/>
        <charset val="204"/>
      </rPr>
      <t>. ცნობად იქნეს მიღებული, რომ ადგილობრივი თვითმმართველი ერთეულის ბიუჯეტის ასიგნების გადანაწილება და ცვლილებები პროგრამულ კლასიფიკაციაში განხორციელდება ქალაქ ქუთაისის მუნიციპალიტეტის საკრებულოს  2016 წლის 27 იანვრის N125 დადგენილების შესაბამისად.</t>
    </r>
  </si>
  <si>
    <r>
      <t xml:space="preserve">მუხლი 25. </t>
    </r>
    <r>
      <rPr>
        <sz val="9"/>
        <color theme="1"/>
        <rFont val="Sylfaen"/>
        <family val="1"/>
        <charset val="204"/>
      </rPr>
      <t>ბიუჯეტით გათვალისწინებული კულტურის ღონისძიებების პროგრამაში საგამომცემლო მომსახურების შემთხვევაში გამოცემულ ჟურნალებზე/წიგნებზე აუცილებლად მიეთითოს „ბეჭდვა დაფინანსებულია ქალაქ ქუთაისის მუნიციპალიტეტის მიერ“, ტირაჟის ოდენობა და მუნიციპალიტეტის ლოგო. ტირაჟის არაუმეტეს 50%–სა, უნდა გადმოეცეს ქალაქ ქუთაისის მუნიციპალიტეტს, მუნიციპალიტეტის მერიასთან შეთანხმებით, მერიის შესაბამის სამსახურთან გაფორმებული მიღება–ჩაბარების აქტის საფუძველზე.</t>
    </r>
  </si>
  <si>
    <r>
      <t>მუხლი 26.</t>
    </r>
    <r>
      <rPr>
        <sz val="9"/>
        <color theme="1"/>
        <rFont val="Sylfaen"/>
        <family val="1"/>
        <charset val="204"/>
      </rPr>
      <t xml:space="preserve"> ქალაქ ქუთაისის მუნიციპალიტეტის ბიუჯეტით განსაზღვრული ასიგნებების ფარგლებში, სახელმწიფო შესყიდვების შესახებ გაფორმებული ხელშეკრულების შესრულებაზე კონტროლი (ინსპექტირება) დაევალოთ მერიის შესაბამისი სტრუქტურული ერთეულების ხელმძღვანელებს.  </t>
    </r>
  </si>
  <si>
    <r>
      <t>მუხლი 27.</t>
    </r>
    <r>
      <rPr>
        <sz val="9"/>
        <color theme="1"/>
        <rFont val="Sylfaen"/>
        <family val="1"/>
        <charset val="204"/>
      </rPr>
      <t xml:space="preserve"> ცნობად იქნეს მიღებული, რომ ქალაქ ქუთაისის მუნიციპალიტეტის ბიუჯეტით დაფინანსებულ სხვადასახვა პროგრამაში, სოციალური მდგომარეობის სარეიტინგო ქულების გაანგარიშება და გათვალისწინება ხორციელდება საქართველოს მთავრობის მიერ დადგენილი სარეიტინგო ქულების სისტემის შესაბამისად.</t>
    </r>
  </si>
  <si>
    <r>
      <t>მუხლი 28.</t>
    </r>
    <r>
      <rPr>
        <sz val="9"/>
        <color theme="1"/>
        <rFont val="Sylfaen"/>
        <family val="1"/>
        <charset val="204"/>
      </rPr>
      <t xml:space="preserve"> ცნობად იქნეს მიღებული, რომ ააიპ „სპორტულ დაწესებულებათა გაერთიანებისათვის“  დამტკიცებული ასიგნებებიდან დაფინანსდეს მხოლოდ ქალაქის ნაკრები გუნდები (სპორტსმენები და მწვრთნელები), სპორტის სამინისტროს მიერ დამტკიცებული კალენდარით გათვალისწინებულ ტურნირებში: ქვეყნის პირველობა, ქვეყნის თასი, ქვეყნის ჩემპიონატი. შესაბამისად, აიკრძალოს სხვადასხვა კომერციული ხასიათის ტურნირებისა და საერთაშორისო ტურნირებში (საზღვარგარეთ) მონაწილეობის დაფინანსება.</t>
    </r>
  </si>
  <si>
    <r>
      <t>მუხლი 29.</t>
    </r>
    <r>
      <rPr>
        <sz val="9"/>
        <color theme="1"/>
        <rFont val="Sylfaen"/>
        <family val="1"/>
        <charset val="204"/>
      </rPr>
      <t xml:space="preserve"> ცნობად იქნეს მიღებული, რომ ააიპ „კულტურულ, სახელოვნებო, საგანმანათლებლო დაწესებულებათა გაერთიანებისა“ და კულტურის ღონისძიებებისათვის გამოყოფილი ასიგნებებიდან დაფინანსება სამუსიკო–სახელოვნებო სფეროში განხორციელდბა მხოლოდ ქვეყნის შიგნით, საქართველოს კულტურისა და სპორტის სამინისტროსა და სხვა საერთაშორისო უწყებების მიერ განხორციელებულ კონკურსებსა და ღონისძიებებში.</t>
    </r>
  </si>
  <si>
    <r>
      <t>მუხლი 30.</t>
    </r>
    <r>
      <rPr>
        <sz val="9"/>
        <color theme="1"/>
        <rFont val="Sylfaen"/>
        <family val="1"/>
        <charset val="204"/>
      </rPr>
      <t xml:space="preserve"> ცნობად იქნეს მიღებული, რომ გასული წლის შეუსრულებელი ვალდებულებების დაფარვა შესაძლებელია განხორციელდეს როგორც წინა პერიოდში შეუსრულებელი ვალდებულებებისა და სასამართლო გადაწყვეტილებების აღსრულების ქვეპროგრამიდან, ასევე, შესაბამისი პროგრამებიდან.</t>
    </r>
  </si>
  <si>
    <t xml:space="preserve">პროგრამით ისარგებლებენ: ქალაქ ქუთაისში რეგისტრირებული და სოციალურად დაუცველი ოჯახების მონაცემთა ერთიან ბაზაში რეგისტრირებული 65000-მდე სარეიტინგო ქულის მქონე პირები; ნათესაურ და არანათესაურ  მინდობაში მყოფი შშმ ბავშვები;  ომისა და სამხედრო ძალების შშმ ვეტერანები, რომლებსაც ჰყავთ 3 და მეტი შვილი ან მიეკუთვნებიან 65 წლის ზემოთ ასაკის პირებს და ჰემოდიალიზზე მყოფი პაციენტები. სოციალურად დაუცველი ოჯახების მონაცემთა ერთიან ბაზაში რეგისტრირებული 65 000-მდე სარეიტინგო ქულის მქონე და ნათესაურ/ არანათესაურ მინდობაში მყოფი შშმ პირებისათვის დახმარება გაიცემა წელიწადში ერთხელ, არაუმეტეს 150 ლარისა. ჰემოდიალიზზე მყოფი პაციენტები დახმარებით ისარგებლებენ ყოველთვიურად 100 ლარის ოდენობით.  ომისა და სამხედრო ძალების შშმ ვეტერანები, რომლებსაც ჰყავთ 3 და მეტი შვილი ან მიეკუთვნებიან 65 წლის ზემოთ ასაკის პირებს, დახმარებით ისარგებლებენ  წელიწადში ერთხელ 200 ლარის ოდენობით. ქვეპროგრამის ფარგლებში დახმარებით ისარგებლებს ქალაქ ქუთაისში რეგისტრირებული პირი. ქვეპროგრამის ფარგლებში დახმარება გაიცემა საგარანტიო წერილის საშუალებით. განსაკუთრებული საჭიროების შემთხვევაში, ქვეპროგრამის ფარგლებში დახმარების საკითხი გადაწყდება სამსახურის მოკვლევის საფუძველზე, დამატებითი არგუმენტებისა და გარემოებების გათვალისწინებით. ბენეფიციარი, დახმარების მიღების მიზნით, განცხადებასთან ერთად წარმოადგენს საჭირო დოკუმენტაციას:  სოციალურად დაუცველი (65 000-მდე სარეიტინგო ქულა) პირები წარმოადგენს: პირადობის დამადასტურებელ საბუთს, ფორმა-100-ს სამედიცინო დაწესებულებიდან, ანგარიშ-ფაქტურას აფთიაქიდან და სოციალური მომსახურების სააგენტოდან - ამონაწერი სოციალურად დაუცველი ოჯახების მონაცემთა ერთიანი ბაზიდან. ნათესაურ და არანათესაურ მინდობაში მყოფი შშმ ბავშვების შემთხვევაში, დახმარების მთხოვნელმა განცხადებასთან ერთად უნდა წარმოადგინოს: კანონიერი წარმომადგენლის პირადობის მოწმობის ასლი, არასრულწლოვანთა რეგისტრაციის დამადასტურებელი დოკუმენტი, შეზღუდული შესაძლებლობის სტატუსის დამადასტურებელი მოწმობა, შშმ ბავშვის მინდობით აღზრდაში ყოფნის დამადასტურებელი დოკუმენტი, ფორმა 100 -სამედიცინო დაწესებულებიდან და ანგარიშფაქტურა აფთიაქიდან.  ომისა და სამხედრო ძალების შშმ ვეტერანებზე, რომლებსაც ჰყავთ 3 და მეტი შვილი ან მიეკუთვნებიან 65 წლის ზემოთ ასაკის პირებს, დახმარება გაიცემა სსიპ ვეტერანების საქმეთა სახელმწიფო სამსახურის იმერეთის სამმარველოს მომართვის საფუძველზე, შემდეგი თანდართული დოკუმენტაციის შემთხვევაში: პაციენტის პირადობის მოწმობის ასლი, შშმ პირის დამადასტურებელი საბუთი, ვეტერანის დამადასტურებელი მოწმობის ასლი, შვილების დაბადების მოწმობის ასლები, ფორმა 100-სამედიცინო დაწესებულებიდან და ანგარიშფაქტურა აფთიაქიდან. ჰემოდიალიზზე მყოფი პაციენტები წარმოადგენენ პირადობის დამადასტურებელ საბუთს, ანგარიშ-ფაქტურას აფთიაქიდან და ფორმა 100 სამედიცინო დაწესებულებიდან. </t>
  </si>
  <si>
    <r>
      <t xml:space="preserve">5. ჯანმრთელობის დაცვა და სოციალური უზრუნველყოფა (ორგანიზაციული კოდი 06 00): </t>
    </r>
    <r>
      <rPr>
        <sz val="9"/>
        <color theme="1"/>
        <rFont val="Sylfaen"/>
        <family val="1"/>
        <charset val="204"/>
      </rPr>
      <t>მოსახლეობის ჯანმრთელობის დაცვის ხელშეწყობა და მათი სოციალური დაცვა ქალაქის ერთ–ერთ მთავარ პრიორიტეტს წარმოადგენს. მუნიციპალიტეტი არსებული რესურსებისა და კომპეტენციის ფარგლებში განაგრძობს სოციალურად დაუცველი მოსახლეობის სხვადასხვა დახმარებებითა და შეღავათებით უზრუნველყოფას. ერთიანი სახელმწიფო პოლიტიკის ფარგლებში გაგრძელდება საზოგადოებრივი ჯანმრთელობის დაცვის მიზნით ადგილობრივ დონეზე სხვადასხვა ღონისძიებების განხორციელება, რაც უზრუნველყოფს არა მხოლოდ ქალაქის, არამედ, მთელი ქვეყნის მოსახლეობის ჯანმრთელობის დაცვას სხვადასხვა გადამდები და ინფექციური დაავადებებისაგან. ასევე მნიშვნელოვანია ქალაქში რეგისტრირებული უსახლკარო ოჯახებისათვის დროებითი საცხოვრისის შექმნა და ამ მხრივ სოციალური ფონის გაუმჯობესება.</t>
    </r>
  </si>
  <si>
    <t>ომისა და სამხედრო ძალების შშმ ვეტერანებზე, რომლებსაც ჰყავთ 3 და მეტი შვილი ან მიეკუთვნებიან 65 წლის ზემოთ ასაკის პირებს</t>
  </si>
  <si>
    <t>სხვა ბენეფიციარებზე მედიკამენტებით უზრუნველყოფა</t>
  </si>
  <si>
    <t xml:space="preserve">ალაქ ქუთაისში რეგისტრირებული  პირებისათვის სამედიცინო მომსახურების, როგორც დიაგნოსტიკის, ასევე შემდგომი მკურნალობის ხარჯების ანაზღაურებაში დახმარება. დახმარებით ისარგებლებენ ქალაქ ქუთაისში რეგისტრირებული, მოსახლეობის   საყოველთაო ჯანდაცვის სახელმწიფო პროგრამით  მოსარგებლე,  მკვეთრად ან მნიშვნელოვნად შეზღუდული   შესაძლებლობის მქონე ან შეზღუდული შესაძლებლობის მქონე  პირები , მარჩენალდაკარგულის სტატუსის მქონე პირები, მარტოხელა მშობლები და მათი შვილები,  „მრავალშვიანი ოჯახების დახმარების“ს პროგრამით მოსარგებლე  ბენეფიციარები,  საბჭოური პერიოდის პოლიტიკური რეპრესიის მსხვერპლთა საზოგადოება ‘“მემორიალი“ -ს ოჯახის წევრები,  რომლებიც არ წარმოადგენენ მოსახლეობის საყოველთაო ჯანმრთელობის დაცვის 100 % დაფინანსებით მოსარგებლეებს. დახმარება გაიცემა წელიწადში ერთხელ, არაუმეტეს 1000 ლარისა,  გამონაკლის წარმოადგენს კარდიოლოგიური  ავადმყოფები მიუხედავად იმისა წარმოადგენს თუ არა პირი ზემოთაღნიშნულ პრიორიტეტულ ჯგუფს, რომლებიც დახმარებით ისარგებლებენ არაერთჯერადი მომართვის საფუძველზე, თანაგადახდის პრინციპით, არაუმეტეს  1000 ლარისა. რადიოლოგიური და ლაბორატორიული დიაგნოსტიკის შემთხვევაში დახმარება გაიცემა,  სოციალურად  დაუცველი ოჯახების მონაცემთა ერთიან ბაზაში რეგისტრირებული 100000 და დაბალი სარეიტინგო ქულის მქონე  ბენეფიციარებზე   და კარდიოლოგიურ პაციენტებზე.   ყველა სხვა  შემთხვევაში დახმარების საკითხი განიხილება და გადაწყდება დაავადების სიმძიმის , მკურნალობის მეთოდის, ღირებულების, ბენეფიციარის მატერიალური მდგომარეობის მოკვლევის საფუძველზე და სხვა გარემოებების გათვალისწინებით. მთხოვნელმა განცხადებასთან ერთად უნდა წარმოადგინოს პირადობის მოწმობა,  ანგარიშფაქტურა, ფორმა №100 სამედიცინო დაწესებულებიდან, განსაკუთრებულ შემთხვევებში სხვა დამატებითი დოკუმენტი სამსახურის მოთხოვნით. გადაუდებელი სტაციონალური მომსახურეობის შემთხვევაში ბენეფიციარის სტაციონარიდან გამოწერამდე  მათი უფლებამოსილი პირი წარმოადგენს ბენეფიციარის პირადომის მოწმობას,   მიმდინარე ფორმა 100 და წინასწარ ანგარიშფაქურას.   დაფინანსების შემთხვევაში მომსახურების გამწევი დაწესებულება წარმოადგენს გაწეული სამუშაოს ხარჯთაღრიცხვას.   ლიმიტს ზევით დახმარების საკითხი გადაწყდება სამსახურის მიერ დამატებითი არგუმენტებისა და გარემოებების საფუძველზე. ანალოგიური წესით განიხილება ყველა სხვა შემთხვევაში დახმარების საკითხი. ავთვისებიანი სიმსივნით დაავადებული პირების სამედიცნო მომსახურების ხარჯების ანაზრაურებაში დახმარება. პროგრამით მოსარგებლე პირები არიან ქ.ქუთაისსი რეგისტრირებული,   ავთვისებიანი სიმსივნით დაავადებული, მოსახლეობის საყოველთაო ჯანმრთელობის დაცვის პროგრამით მოსარგებლე, პირები, დახმარება გაიცემა არაერთჯერადი მომართვის საფუძველზე, როგორც მკურალობის   , ასევე  დიაგნოსტიკის   შემთხვევაში, არაუმეტეს 1500 ლარისა. მთხოვნელმა განცხადებასთან ერთად უნდა წარმოადგინოს პირადობის მოწმობა,  ანგარიშფაქტურა, ფორმა №100 სამედიცინო დაწესებულებიდან, განსაკუთრებულ შემთხვევებში სხვა დამატებითი დოკუმენტი სამსახურის მოთხოვნით.  ლიმიტს ზევით დახმარების საკითხი გადაწყდება სამსახურის მიერ დამატებითი არგუმენტებისა და გარემოებების საფუძველზე. C ჰეპატიტის ელიმინაციის პროგრამის ხელშეწყობის მიზნით  C ჰეპატიტით დაავადებული, ქალაქ ქუთაისში რეგისტრირებული,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ბენეფიციარებისათვის,   სამკურნალო ტაქტიკის განსაზღვრისათვის საჭირო კვლევების   დიაგნოსტიკის და მკურნალობის პერიოდში სახემწიფო პროგრამით გათვალისწინებული მონიტორინგის ღირებულების 30% თანადაფინანსება. პროგრამის სამიზნე ჯგუფს წარმოადგენს, C ჰეპატიტით დაავადებული, ქალაქ ქუთასში რეგისტრირებული,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ბენეფიციარები, რომლებიც ჩართული არიან საქართველოს შრომის, ჯანმრთელობისა და სოციალური დაცვის სამინისტროს C ჰეპატიტის მართვის ღონისძიებების უზრუნველყოფის თაობაზე, სახელმწიფო პროგრამის C ჰეპატიტით დაავადებულ პირთა დიაგნოსტიკის კომპონენტში. განსაზღვრული მომსახურება ფინანსდება ფაქტობრივი ხარჯის მიხედვით, მაგრამ არაუმეტეს დიაგნოსტიკური ჯგუფისათვის დადგენილი ღირებულების 30%-სა. პროგრამით მოსარგებლე პირებმა განცხადებასთან ერთად უნდა წარმოადგინონ პირადობის დამადასტურებელი მოწმობა , ფორმა № 100, ანგარიშფაქტურა,  სოციალურად დაუცველი ოჯახების მონაცენთა ერთიანი ბაზიდან ამონაწერი. საკითხი გადაწყდება სამსახურის მიერ დამატებითი არგუმენტებისა და გარემოებების საფუძველზე.
</t>
  </si>
  <si>
    <t>სამედიცინო მომსახურება</t>
  </si>
  <si>
    <t>C  ჰეპატიტით დაავადებულ პირებში მკურნალობის ტაქტიკის განსაზღვრისათვის საჭირო კვლევები</t>
  </si>
  <si>
    <t>ავთვისებიანი სიმსივნით დაავადებულის პირების სამედიცინო მომსახურება</t>
  </si>
  <si>
    <t>ეპილეფსიით დაავადებულ პირთა ანტიკონვულსანტებით უზრუნველყოფა; პროგრამით მოსარგებლე პირები არიან ქ.ქუთაისში რეგისტრირებული ეპილეფსიით დაავადებული პირები.დახმარების მიღება მოხდება ვაუჩერის და დანართის  გამოყენებით, რომლის მოცულობა განისაზღვრება ყოველთვიურად, თითოეულ ბენეფიცირზე ინდივიდუალურად ფორმა #100-ის მიხედვით   არაუმეტეეს 50 ლარის ღირებულების  ანტიკონვულსანტებით, ამასთან, თითოეულ ბენეფიციარზე მათივე ინტერესებიდან გამომდინარე,  დახმარება გაიცემა სამ თვეში ერთხელ და შესაბამისად, დახმარების მიღება განხორციელდება,  არაუმეტეს 150 ლარის ღირებულების  ანტიკონვულსანტებით. ბენეფიციარმა განცხადებასთან ერთად უნდა წარმოადგინოს ფორმა #100 და პირადობის დამადასტურებელი მოწმობა.  ლიმიტ ზემოთ დახმარების საკითხი გადაწყდება სამსახურის მიერ დამატებითი არგუმენტებისა და გარემოებების შესწავლის საფუძველზე, გამონაკლის შემთხვევაში.</t>
  </si>
  <si>
    <t xml:space="preserve">ქალაქ ქუთაისში რეგისტრირებული ფენილკეტონურიით დაავადებული პირების დახმარებას. პროგრამით მოსარგებლე არასრულწლოვან პირებს დახმარება გაეწევათ მათი უფლებამოსილი წარმომადგენლის, ხოლო სრულწლოვან პირებს პირადი განცხადების მომართვის საფუძველზე,  საბიუჯეტო წლის ბოლომდე. დახმარების ოდენობა განისაზღვრება თვეში 100 ლარის ოდენობით. დახმარების მისაღებად განცხადებასთან ერთად საჭიროა: ბენეფიციარის პირადობის დამადასტურებელი მოწმობა, არასრულწლოვანის შემთხვევაში უფლებამოსილი პირის პირადობის დამადასტურებელ მოწმობა, ფორმა N100-ი და  ანგარიშის რეკვიზიტი ბანკიდან. </t>
  </si>
  <si>
    <t>ქალაქ ქუთაისში რეგისტრირებულ და მცხოვრები მრავალშვილიან ოჯახებს, რომელთაც ჰყავთ 4 (ოთხი) და მეტი შვილი და რეგისტრირებული არიან სოციალურად დაუცველი ოჯახების მონაცემთა ერთიან ბაზაში სარეიტინგო ქულით 0–დან 70 000–მდე, თითოეულ არასრულწლოვან შვილზე გაეწევათ მატერიალური დახმარება თვეში 40 (ორმოცი) ლარის ოდენობით, ხოლო სხვა დანარჩენ შემთხვევაში დახმარება განისაზღვრება თითეულ არასრულწლოვან შვილზე თვეში 30 (ოცდაათი) ლარის ოდენობით. სავალდებულოა დახმარების მიმღები მრავალშვილიანი ოჯახის ორივე მშობელი რეგისტრირებული და მცხოვრები იყოს ქალაქ ქუთაისში დახმარების დანიშვნამდე არანაკლებ ერთი წლისა. მრავალშვილიან ოჯახებს დახმარება დაენიშნებათ განცხადებით მიმართვის მომდევნო თვის პირველი რიცხვიდან. 18 წლის შესრულების შემთხვევაში არასრულწლოვან ბავშვს დახმარება შეუწყდება მომდევნო თვის პირველი რიცხვიდან. დახმარებით ვერ ისარგებლებს არასრულწლოვანი ბავშვი, თუ ის იმყოფება სახელმწიფო კმაყოფაზე. ქალაქ ქუთაისში რეგისტრირებულ და მცხოვრებ  ოჯახებს, რომელთაც ჰყავთ 5 (ხუთი) და მეტი შვილი და ამათგან ერთი მაინც არის 18 (თვრამეტ) წლამდე არასრულწლოვანი, მატერიალური დახმარება გაეწევათ  ერთჯერადად, კერძოდ, 5 (ხუთი) შვილიან ოჯახს – 500 ლარის ოდენობით, 6 (ექვსი), 7 (შვიდი) და 8 (რვა) შვილიან  ოჯახს დახმარება გაეწევა – 700 ლარის ოდენობით,  9 (ცხრა) და მეტი შვილიანი ოჯახის დახმარება შეადგენს 1000 ლარს. ქალაქ ქუთაისში რეგისტრირებულ და მცხოვრებ  ოჯახებს, რომელთაც 2019 წელს შეეძინებათ მე–4, მე–5 და შემდეგი შვილი, მატერიალური დახმარება გაეწევათ ერთჯერადად. მე–4 შვილის შეძენისას დახმარება გაეწევა 1000 (ათასი) ლარის ოდენობით, მე–5 შვილის შეძენისას – 1100 (ათასასი) ლარის ოდენობით, მე–6 შვილის შეძენისას – 1200 (ათასორასი) ლარის ოდენობით, მე–7 შვილის შეძენისას – 1300 (ათასსამასი) ლარის ოდენობით, მე–8, მე–9 და ა.შ. შვილის შეძენისას – 1400 (ათასოთხასი) ლარის ოდენობით. პროგრამის ფარგლებში დაფინანსდება ქალაქ ქუთაისში რეგისტრირებული და მცხოვრები მრავალშვილიანი ოჯახების მიერ მიკრო და მცირე მეწარმეობის დაწყების ან არსებულის გაფართოება-გადაიარაღებისათვის ხელშეწყობა, კონკურსის წესით შერჩეული პროექტების დაფინანსება/თანადაფინანსების სახით. მრავალშვილიან ოჯახებს, რომლეთაც ჰყავთ თუნდაც ერთი არასრულწლოვანი და ვერ სარგებლობენ სახელნწიფოს მიერ დადგენილი შეღავათით, თვეში მიიღებს 20 ლარის ოდენობით ელექტროენერგიის თანადაფინანსებას.</t>
  </si>
  <si>
    <t>მრავალშვილიანი ოჯახებისათვის, რომელთაც ჰყავთ 4 (ოთხი) და მეტი შვილი და რეგისტრირებული არიან სოციალურად დაუცველი ოჯახების მონაცემთა ერთიან ბაზაში სარეიტინგო ქულით 0–დან 70000–მდე, თითოეულ არასრულწლოვან შვილზე, მატერიალური დახმარების გაწევა</t>
  </si>
  <si>
    <t>მრავალშვილიანი ოჯახებისათვის,  რომელთაც ჰყავთ 4 (ოთხი) და მეტი შვილი, სხვა დანარჩენ შემთხვევაში თითოეულ არასრულწლოვან შვილზე, მატერიალური დახმარების გაწევა</t>
  </si>
  <si>
    <t>მე–4, მე–5 და შემდეგი შვილის შეძენისას მატერია¬ლური დახმარება</t>
  </si>
  <si>
    <t>მრავალშვილიანი ოჯახებისათვის,  რომელთაც ჰყავთ 5 (ხუთი) და მეტი შვილი და ამათგან ერთი მაინც არის 18 (თვრამეტ) წლამდე არასრულწლოვანი, მატერიალური დახმარება გაეწევა ერთჯერადად</t>
  </si>
  <si>
    <t>მრავალშვილიანი ოჯახების მიერ მიკრო და მცირე მეწარმეობის დაწყების ან არსებულის გაფართოება-გადაიარაღებისათვის ხელშეწყობა, კონკურსის წესით შერჩეული პროექტების
დაფინანსება/თანადაფინანსების სახით.</t>
  </si>
  <si>
    <t>მრავალშვილიანი ოჯახებს, რომლეთაც ჰყავთ თუნდაც ერთი არასრულწლოვანი და ვერ სარგებლობენ სახელნწიფოს მიერ დადგენილი შეღავათით, თვეში მიიღებს 20 ლარის ოდენობით ელექტროენერგიის თანადაფინანსებას.</t>
  </si>
  <si>
    <t xml:space="preserve">ემსახურება  საქართველოს კანონებით: „ომისა და სამხედრო ძალების ვეტერანების შესახებ“, „სამშობლოს დაცვისას დაღუპულთა და ომის შემდეგ გარდაცვლილ მეომართა ხსოვნის უკვდავყოფის შესახებ“ გათვალისწინებული ვალდებულებების დელეგირებული უფლებამოსილების ფარგლებში შესრულებას. განიხილება ქუთაისში რეგისტრირებული გარდაცვლილი ვეტერანის დასაფლავების ხარჯების გაწევაში დახმარების საკითხი. დახმარებისათვის წარმოდგენილ უნდა იქნეს: ვეტერანის დამადასტურებელი მოწმობა, გარდაცვალების ცნობა, დასაფლავების ხარჯის გამღები პირის განცხადება და პირადობის მოწმობა, საჭიროების შემთხვევაში სხვა დამატებითი დოკუმენტაცია. გარდაცვლილი ვეტერანის დასაფლავების ხარჯის გამღებ პირზე ერთჯერადი მატერიალური დახმარება გაიცემა 300 (სამასი) ლარის ოდენობით. </t>
  </si>
  <si>
    <t>ქალაქ ქუთაისში რეგისტრირებული და მცხოვრები, გარკვეული კატეგორიის ღვაწლმოსილი, დამსახურებული და სოციალურად დაუცველი პირებისათვის ტრადიციულ დღესასწაულებთან და ღირსშესანიშნავ თარიღებთან დაკავშირებით სხვადასხვა შინაარსიის ღონისძიებების მოწყობა  და შეზღუდული შესაძლებლობების მქონე ბენეფიციარების სამკურნალო - სარეაბილიტაციო მომსახურების გაწევა შავი ზღვის კურორტზე (მაგნიტური ქვიშა) სამკურნალო – სარეაბილიტაციო მომსახურების გაწევა (სათანადო დოკუმენტაციის წარმოდგენის შემთხვევაში). განსაკუთრებული საჭიროების შემთხვევაში, დახმარების საკითხი გადაწყდება დამატებითი არგუმენტებისა (ექიმის რეკომენდაცია) და გარემოებების გათვალისწინებით.</t>
  </si>
  <si>
    <t xml:space="preserve">9 მაისს, ფაშიზმზე ისტორიული გამარჯვების დღესთან დაკავშირებით მე-2 მსოფლიო ომის ვეტერანებისათვის მატერიალური დახმარება, სსიპ ვეტერანების საქმეთა სახელმწიფო სამსახურის იმერეთის სამმართველოს მიერ წარმოდგენილი ბენეფიციართა სიის შესაბამისად, (მომართვას უნდა ერთვოდეს ბენეფიციარის საბანკო რეკვიზიტი, პირადობისა და ვეტერანის მოწმობის ქსეროასლი), თითოეულს არა უმეტეს 1000 ლარისა.  </t>
  </si>
  <si>
    <t>2008 წლის 8 აგვისტოს ქ. ქუთაისში რეგისტრირებული და მცხოვრები დაღუპული მეომრების ოჯახების მატერიალური დახმარება. დაღუპული მეომრის ოჯახის წევრის ინდივიდვალური მომართვის საფუძვლეზე  ოჯახს, ერთჯერადად მიეცემა მატერიალური დახმარება 1000 ლარის ოდენობით.</t>
  </si>
  <si>
    <t xml:space="preserve">17 ოქტომბერს, ომისა და სამხედრო ძალების ვეტერანთა დღესთან დაკავშირებით ვეტერანებისათვის მატერიალური დახმარება, (თანხა განაწილდება პროპორციული წესით, სსიპ ვეტერანების საქმეთა სახელმწიფო სამსახურის იმერეთის სამმართველოს მიერ წარმოდგენილი ბენეფიციართა სიის შესაბამისად, მომართვას უნდა ერთვოდეს ბენეფიციარის საბანკო რეკვიზიტი, შ.შ.მ პირების სტატუსის, პირადობისა და ვეტერანის მოწმობის ქსეროასლი) </t>
  </si>
  <si>
    <t>ქალაქ ქუთაისში მცხოვრები სოციალურად დაუცველი ოჯახების ყოფითი პირობების გაუმჯობესების ხელშეწყობის მიზნით, მათ მიერ მოხმარებული ელექტროენერგიისა და საყოფაცხოვრებო ნარჩენების გატანის ღირებულების ანაზღაურების თანადაფინანსება  ადგილობრივი თვითმმართველობის ბიუჯეტიდან. პროგრამა ითვალისწინებს სსიპ სოციალური მომსახურების სააგენტოს მიერ ყოველთვიურად განახლებადი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ოჯახების მოხმარებული ელექტროენერგიისა და საყოფაცხოვრებო ნარჩენების გატანის ღირებულების  თანადაფინანსებას. სოციალურად დაუცველი ოჯახების მონაცემთა ერთიან ბაზაში რეგისტრირებულ 0-70001-მდე სარეიტინგო ქულის მქონე, დახმარებით მოსარგებლე ოჯახებს მოხმარებული ელექტროენერგიის ღირებულება აუნაზღაურდებათ  შემდეგი პრინციპით: ერთწევრიან და ორწევრიან ოჯახებს 48 ლარი,  სამ, ოთხ და ხუთწევრიან ოჯახებს - 72 ლარი, ექვს და შვიდწევრიან ოჯახებს -96 ლარი, რვა და მეტ წევრიან ოჯახებს -120 ლარი. თანხები გადანაწილდება თვეების მიხედვით პროპორციულად. თანხა აუნაზღაურდებათ მხოლოდ ინდივიდუალური მრიცხველების მქონე ბენეფიციარებს. ელექტრო ენერგიის ღირებულების ანაზღაურება მოხდება სადისტრიბუციო კომპანიის („ენერგო-პრო ჯორჯიას“) ანგარიშზე ჩარიცხვის გზით. სოციალურად დაუცველი ოჯახების მონაცემთა ერთიან ბაზაში რეგისტრირებულ 0-70001-მდე სარეიტინგო ქულის მქონე, დახმარებით მოსარგებლე ოჯახებს საყოფაცხოვრებო ნარჩენების გატანის ღირებულება აუნაზღაურდებათ სულზე 0.5 (ორმოცდაათი) თეთრი. თანხა ანაზღაურდება აბონენტის ნომრის მიხედვით. ბენეფიციართა იდენტიფიცირება განხორციელდება  სოციალური  დაუცველი ოჯახების ერთიან მონაცემთა ბაზაზე დაყრდნობით, სოციალური მომსახურების სააგენტოს მიერ ყოველთვიურად წარმოდგენილი მონაცემთა ბაზის საფუძველზე. სსიპ სოციალური სააგენტოს სოციალურად დაუცველი ოჯახების ერთიან ბაზაში ელექტროენერგიის აბონენტის ნომრის არარსებობის შემთხვევაში, ბენეფიციართა აბონენტის ნომრების იდენტიფიცირება მოხდება მოქალაქის (ბენეფიციარის) განცხადების საფუძველზე, რომელსაც თან უნდა ახლდეს პირადობის დამადასტურებელი მოწმობის ასლი, სადისტრიბუციო კომპანიის „ენერგო-პრო ჯორჯიას“ მიერ გაცემული აბონენტის ნომერი (ქვითარი), სხვა საჭირო დოკუმენტი სამსახურის მოთხოვნით. ბენეფიციართა რაოდენობა დაუზუსტებელია და დაზუსტდება პროგრამის მიმდინარეობისას.</t>
  </si>
  <si>
    <t>სოციალური მომსახურების სააგენტოს მიერ  ყოველთვიურად განახლებადი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ოჯახების მოხმარებული ელექტროენერგიის ღირებულების  თანადაფინანსება</t>
  </si>
  <si>
    <t>სოციალური მომსახურების სააგენტოს მიერ  ყოველთვიურად განახლებადი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ოჯახების საყოფაცხოვრებო ნარჩენების გატანის ღირებულების  თანადაფინანსება</t>
  </si>
  <si>
    <t>მზრუნველობამოკლებული ბავშვის სტატუსის მქონე 18 წლამდე ასაკის პირებს, რომელთაც მიაღწიეს სრულწლოვანების ასაკს და ვერ იქნენ რეინტეგრირებული ბავშვთა სააღმზრდელო დაწესებულებიდან, „მინდობით აღზრდისა“ და „მცირე საოჯახო ტიპის სახლის“ მომსახურებიდან ან შვილად აყვანილი, მათთვის დამოუკიდებლად ცხოვრებისა და სოციალური ინტეგრაციის ხელშეწყობის მიზნით ფინანსური დახმარების გაწევა;  სახელმწიფო მზრუნველობაში განთავსებული ბავშვების ბიოლოგიურ ოჯახებში დაბრუნების, მიტოვების რისკების პრევენციისა და აღმოფხვრის უზრუნველსაყოფად და ასევე, სახელმწიფო მზრუნველობიდან რეინტეგრირებული ბავშვების ბიოლოგიური ოჯახების გაძლიერებისა და ხელშეწყობის მიზნით, მატერიალური დახმარების გაწევა; ჰემოდიალიზზე მყოფი პირების (პაციენტების), მუდმივად სამკურნალო დაწესებულებაში ტრანსპორტირებისა და სხვა სასიცოცხლოდ აუცილებელი საჭიროებების დაკმაყოფილების მიზნით, ფინანსური დახმარების გაწევა. ქვეპროგრამის სამიზნე ჯგუფი: ბავშთა დაწესებულების (ფილიალების) ყოფილი აღსაზრდელები, „მინდობით აღზრდისა“ და „მცირე საოჯახო ტიპის სახლის“ მომსახურებიდან გამოსული პირები, რომელთაც მიაღწიეს სრულწლოვანების ასაკს და აქვთ ამ ქვეპროგრამაში ჩართვის საჭიროება; ოჯახები, რომელთა წევრთა შემადგენლობიდან სახელმწიფო მზრუნველობაში განთავსებულია ან  რეინტეგრირებულია ერთი ან მეტი ბავშვი და აქვთ ამ პროგრამაში ჩართვის საჭიროება;  ჰემოდიალიზზე მყოფი პირები (პაციენტები), რომელთაც აქვთ ამ ქვეპროგრამაში ჩართვის საჭიროება. ქვეპროგრამის პირველი და მეორე პუნქტის  სამიზნე ჯგუფის პირთა იდენტიფიცირება განხორციელდება კომპეტენტური ორგანოს /სსიპ სოციალური მომსახურების სააგენტოს, მეურვეობისა და მზრუნველობის ადგილობრივი ორგანოს/ მიერ გაცემული დოკუმენტაციის საფუძველზე, რომელშიც აღნიშნული იქნება პირის სახელმწიფო მზრუნველობაში განთავსებისა და ვადების შესახებ, დოკუმენტაციას თან უნდა ახლდეს კომპეტენტური ორგანოს მიერ დადგენილი წესით შემუშავებული და გაცემული დასკვნა-რეკომენდაცია ქვეპროგრამაში 18 წელს მიღწეული პირის ან ოჯახის ჩართვის საჭიროების შესახებ.  ქვეპროგრამის სამიზნე ჯგუფის პირველ პუნქტში მითითებულ პირთა წრის დახმარება განსაზღვრულია თვეში 200 (ორასი) ლარის ოდენობით. დახმარების მიღების უფლება წარმოეშობათ სრულწლოვანების მიღწევის მომდევნო თვიდან მიმდინარე საბიუჯეტო წლის დასასრულამდე. ბენეფიციარს დახმარება დაენიშნება მომართვის შემდეგ, მომდევნო თვის პირველი რიცხვიდან. ფინანსური დახმარება გაიცემა პროგრამის განხორციელების ვადის ამოწურვამდე, თითოეულ ბენეფიციარზე ჯამში არაუმეტეს 12 თვისა.  ქვეპროგრამის სამიზნე ჯგუფის მეორე პუნქტში მითითებულ ოჯახებს დახმარება გაეწევათ თითოეულ რეინტეგრირებულ ბავშვზე თვეში 200 (ორასი) ლარის ოდენობით.  მატერიალური დახმარება მიეცემა ქალაქ ქუთაისში რეგისტრირებულ და იმავდროულად, ფაქტობრივად მცხოვრებ ოჯახს/პირს, რომელსაც  2019 წლამდე მოპოვებული აქვს და არ აქვს შეწყვეტილი რეინტეგრაციის შემწეობის მიღების უფლება „სოციალური დახმარების შესახებ“ საქართველოს კანონის მე-9 მუხლის შესაბამისად და ასევე, 2019 წლის განმავლობაში მოიპოვებს ამ უფლებას. დახმარების გაცემის ვადა განისაზღვრება რეინტეგრაციის მოქმედების ვადით. ბენეფიციარებს დახმარების მისაღებად უფლება  წარმოეშობა, სათანადო დოკუმენტაციის წარმოდგენის საფუძველზე, მიმდინარე საბიუჯეტო წლის განმავლობაში, მომართვის შემდეგ, მომდევნო თვის პირველი რიცხვიდან. პროგრამაში ჩართული ოჯახები მატერიალური დახმარებით დაკმაყოფილდებიან  რეინტეგრაციის  სახელმწიფო პროგრამით მომსახურების ვადის დასრულებამდე 2019 წლის საბიუჯეტო წლის განმავლობაში. გამონაკლის შემთხვევაში, მატერიალური დახმარება შესაძლებელია, დასკვნა-რეკომანდაციის საფუძველზე გაიცეს ბავშვის ჭეშმარიტი ინტერესიდან გამომდინარე, მისი ოჯახში დაბრუნებამდე ერთი თვით ადრე.  ქვეპროგრამის სამიზნე ჯგუფის მესამე პუნქტში მითითებულ ჰემოდიალიზზე მყოფ პირებს დახმარება გაეწევათ თვეში ერთხელ 100 (ასი) ლარის ოდენობით. დახმარება გაიცემა ბენეფიციარის განცხადებით მომართვიდან, საბიუჯეტო წლის ბოლომდე. ქვეპროგრამის ფარგლებში მონაწილე ბენეფიციარები რეგისტრირებული (მცხოვრები) უნდა იყვნენ ქალაქ ქუთაისში. ბენეფიციარებმა განცხადებასთან და პირადობის დამადასტურებელ მოწმობის ასლთან ერთად უნდა წარმოადგინონ შესაბამისი დოკუმენტაცია სამსახურის მოთხოვნის საფუძველზე. ჰემოდიალიზზე მყოფმა პაციენტმა ცნობა - სამედიცინო დაწესებულებიდან (ფორმა N100). პროგრამაში ჩართულ ბენეფიციარებს მომსახურება შეუწყდებათ: პირადი განცხადების, გარდაცვალების, საცხოვრებლად სხვა რაიონში გადასვლისა და პროგრამით გათვალისწინებული ვადის ამოწურვის შემთხვევაში.</t>
  </si>
  <si>
    <t xml:space="preserve"> ქალაქ ქუთაისში რეგისტრირებული (მცხოვრები) 18 (თვრამეტი) წლის ბენეფიციარის, რომელიც იმყოფებოდა სახელმწიფო მზრუნველობის ქვეშ და სრულწლოვანების გამო შეუწყდა მომსახურება, მატერიალური დახმარება</t>
  </si>
  <si>
    <t>ქალაქ ქუთაისში რეგისტრტირებული (მცხოვრები) ჰემოდიალიზზე მყოფი ბენეფიციარების მატერიალური  დახმარება</t>
  </si>
  <si>
    <t xml:space="preserve">ქალაქ ქუთაისში რეგისტრირებული და იმავდროულად ფაქტობრივად მცხოვრები ოჯახის/პირის მატერიალური დახმარება, რომელსაც 2019  წლამდე მოპოვებული აქვს და არ აქვს შეწყვეტილი რეინტეგრაციის შემწეობის მიღების უფლება „სოციალური დახმარების შესახებ“ საქართველოს კანონის მე-9 მუხლის შესაბამისად და ასევე, 2019 წლის განმავლობაში მოიპოვებს ამ უფლებას, მის შეწყვეტამდე </t>
  </si>
  <si>
    <t>პროგრამით მოსარგებლე ბენეფიციარები არიან სახელმწიფო პროგრამით „ბავშვთა ადრეული განვითარების“ და „დღის ცენტრის“ მომსახურებით მოსარგებლე ქალაქ ქუთაისში რეგისტრირებული შეზღუდული შესაძლებლობის სტატუსის მქონე პირები, მათთვის უმთავრესი საჭიროების მქონე ჰიგიენური საშუალებებით, კერძოდ, ბავშვის ჰიგიენური საფენებითა და სველი სალფეთქებით დახმარება. დახმარების მთხოვნელი ყოველთვიურად, განცხადებასთან ერთად, წარმოადგენს კანონიერი წარმომადგენლის დამადასტურებელ საბუთს, ბავშვის დაბადების მოწმობის ასლს, შეზღუდული შესაძლებლობის სტატუსის დამადასტურებელ მოწმობას, სსიპ სოციალური მომსახურების სააგენტოდან ცნობას აღნიშნული შშმ ბენეფიციარის „ბავშვთა ადრეული განვითარების“ და „დღის ცენტრის“ სახელმწიფო პროგრამებით სარგებლობის შესახებ, ანგარიშფაქტურას აფთიაქიდან. აღნიშნული დოკუმენტაციის წარმოდგენის საფუძველზე, ყოველთვიურად მომზადდება 40 ლარის ღირებულების საგარანტიო წერილი.</t>
  </si>
  <si>
    <t xml:space="preserve">ქალაქ ქუთაისში რეგისტრირებული „ბავშვთა ადრეული განვითარების“ და „დღის ცენტრის“ მომსახურებით მოსარგებლე შეზღუდული შესაძლებლობის სტატუსის მქონე ბავშვთა დახმარება ჰიგიენური საფენებით </t>
  </si>
  <si>
    <t xml:space="preserve">ქალაქ ქუთაისში რეგისტრირებული „ბავშვთა ადრეული განვითარების“ და „დღის ცენტრის“ მომსახურებით მოსარგებლე შეზღუდული შესაძლებლობის სტატუსის მქონე ბავშვთა დახმარება სველი სალფეთქებით </t>
  </si>
  <si>
    <t>.</t>
  </si>
  <si>
    <t xml:space="preserve">საქალაქო ტრანსპორტით, ავტობუსით: №1 წრიული (მარცხენა), №1 წრიული (მარჯვენა), №4; №5; №10; №19; №20; №22; №25; №31 – სარგებლობის უზრუნველყოფა შემდეგი კატეგორიის პირებისათვის: ააიპ „ქალაქ ქუთაისის მადლიერების სახლის“  ბენეფიციარები, მეორე მსოფლიო ომის ვეტერანები (ომისა და სამხედრო ძალების ვეტერანის მოწმობის კოდი: 100, 111, 112, 113), საქართველოს ტერიტორიული მთლიანობისათვის ომის შედეგად შშმ პირები (კოდი: 311, 312, 313), საქართველოს ტერიტორიული მთლიანობისათვის მიმდინარე საბრძოლო მოქმედებებში დაღუპულის ოჯახის წევრები (კოდი: 501), „წითელი ჯვრის“ კლუბების ხანდაზმული პენსიონრები (100 ბენეფიციარი), „მრავალშვილიანი ოჯახების დახმარების“ პროგრამით მოსარგებლე დედები, მკვეთრად შეზღუდული შესაძლებლობის სტატუსის მქონე პირები, „SOS“-ბავშვთა სოფლის ბენეფიციარები, სტუდენტური ოჯახები (ცოლი და ქმარი, ორთავე სტუდენტი) და ოჯახში ძალადობის მსხვერპლთა მომსახურების დაწესებულების (თავშესაფრის) ქ.ქუთაისში რეგისტრირებული/მცხოვრები ბენეფიციარები. სულ 1000 პირი. ქვეპროგრამით სარგებლობა მოხდება სამგზავრო მოწმობებისა და ბილეთების გამოყენებით, ბილეთის ფასი   40 თეთრი. ბილეთის გამოყენება შეიძლება სამგზავრო მოწმობასთან ერთად. ქვეპროგამით ისარგებლებენ ქალაქ ქუთაისში რეგისტრირებული (მცხოვრები) პირები. სამგზავრო მოწმობის მისაღებად საჭიროა ფოტოსურათის, პირადობის მოწმობისა და კატეგორიის მიმანიშნებელი დოკუმენტის წარმოდგენა. ეკონომიის ხარჯზე, შესაძლებელია დამატებითი კატეგორიის კონტინგენტისა და განსაკუთრებული შემთხვევების მომსახურება სამსახურის გადაწყვეტილებით. ბენეფიციარებზე გაიცემა თითოეულზე თვეში 60 (სამოცი) ბილეთი (ბილეთის მისაღებად აუცილებელია ბენეფიციარმა წარმოადგინოს უფასო მგზავრობის მოწმობა). ქვეპროგრამაზე მომსახურე გადამზიდავებისათვის თანხის ანაზღაურება მოხდება ქალაქ ქუთაისის მუნიციპალიტეტის მერიის ეკონომიკური განვითარების, ადგილობრივი თვითმმართველობის ქონებისა და ტრანსპორტის მართვის სამსახურის მიერ წარმოდგენილი გახარჯული ბილეთების რაოდენობის მიხედვით. </t>
  </si>
  <si>
    <t>მოსარგებლე პირთა კონტიგენტის (ბენეფიციართა) დადგენა. სამგზავრო მოწმობებისა და ბილეთების დამზადება, გაცემა, საქალაქო ტრანსპორტით სარგებლობა.</t>
  </si>
  <si>
    <t xml:space="preserve">ქალაქ ქუთაისში რეგისტრირებული და მცხოვრები კოხლეარული იმპლანტით მოსარგებლე, 0-18 წლამდე არასრულწლოვანი პირების ფუნქციური დამოუკიდებლობის ხარისხის გაუმჯობესება და მათი საზოგადოებაში ინტეგრაციის ხელშეწყობა. დახმარება გაეწევათ კოხლეარული იმპლანტის აპარატის შეუფერხებელი ფუნციონირებისათვის საჭირო ნაწილების შეძენის თვალსაზრისით. პროგრამის ფარგლებში ანაზღაურდება, კვების წყაროსათვის საჭირო ელემენტის ღირებულება, თვეში – 95 ლარის ოდენობით და ექვს თვეში ერთხელ, პროცესორისა და მიკროფონის შემაერთებელი სადენის ღირებულება – 150 ლარის ოდენობით. დახმარების მიღება მოხდება ინდივიდუალური მოთხოვნის საფუძველზე ვაუჩერის საშუალებით, ვაუჩერი გაიცემა თვეში ერთხელ ელემენტის ღირებულების ანაზღაურებისა და ექვს თვეში ერთხელ პროცესორისა და მიკროფონის შემაერთებელი სადენის ღირებულების ანაზღაურების თაობაზე. მომსახურება ანაზღაურდება სამუშაოს შემსრულებლის მიერ წარმოდგენილი შესაბამისი დოკუმენტაციის საფუძველზე. დახმარების მიღება მოხდება ბენეფიციარის მშობლის/უფლებამოსილი პირის განცხადებით მომართვისთვიდან. 18 წლის შესრულების შემთხვევაში დახმარება შეწყდება ასაკის შესრულებიდან მომდევნო თვის პირველი რიცხვიდან. დახმარება გაიცემა განცხადებასთან ერთად საჭირო დოკუმენტაციის წარმოდგენის შემთხვევაში. დახმარების მიმღებმა უნდა წარმოადგინოს: ა) მშობლის/უფლებამოსილი პირის პირადობის მოწმობა; ბ) არასრულწლოვნის დაბადების მოწმობა; გ) არასრულწლოვნის ქალაქ ქუთაისში რეგისტრაციის დამადასტურებელი საბუთი; დ) შესაბამისი სამედიცინო დაწესებულებიდან ფორმა №100 და სხვა საჭირო დოკუმენტი სამსახურის მოთხოვნით. </t>
  </si>
  <si>
    <t>ქალაქ ქუთაისში რეგისტრირებული და მცხოვრები 0-18 წლამდე კოხლეარული იმპლანტით მოსარგებლე ბავშვების დახმარება, აპარატის შეუფერხებელი ფუნციონირების მიზნით, კვების წყაროსათვის საჭირო ელემენტების შეძენის თვალსაზრისით</t>
  </si>
  <si>
    <t>ქალაქ ქუთაისში რეგისტრირებული და მცხოვრები 0-18 წლამდე კოხლეარული იმპლანტით მოსარგებლე ბავშვების დახმარება, აპარატის შეუფერხებელი ფუნციონირების მიზნით, ექვს თვეში ერთხელ, პროცესორისა და მიკროფონის შემაერთებელი სადენის შეძენის თვალსაზრისით</t>
  </si>
  <si>
    <t>პროგრამით მოსარგებლე პირები არიან ქალაქ ქუთაისში რეგისტრირებული ლეიკოზით  და სოლიდური სიმსივნის ფორმით დაავადებული  0-18  წლამდე ასაკის პირები. პროგრამით მოსარგებლე პირებს დახმარება გაეწევათ მათი უფლებამოსილი წარმომადგენლის განცხადების მომართვის საფუძველზე, სამ თვეში ერთხელ საბიუჯეტო წლის ბოლომდე . დახმარების ოდენობა განისაზღვრება თვეში 100 ლარის ოდენობით. დახმარების მთხოვნელი განცხადებასთან ერთად წარმოადგენს პირადობის დამადასტურებელ მოწმობას, ავადმყოფის პირადობის დამადასტურებელ მოწმობას,  ფორმა №100-ს,  ლარის ანგარიშის რეკვიზიტებს ბანკიდან.</t>
  </si>
  <si>
    <t>ქალაქ ქუთაისში მცხოვრები ლეიკოზითა და სოლიდური სიმსივნის ფორმით დაავადებულ ბავშვთა მატერიალური დახმარება</t>
  </si>
  <si>
    <t xml:space="preserve">საქველმოქმედო ფონდ „საქართველოს კარიტასს“ და ქალაქ ქუთაისის მუნიციპალიტეტის მერიას შორის, გაფორმებული მემორანდუმის საფუძველზე „შინმოვლის“ პროგრამით სარგებლობს ქალაქ ქუთაისში რეგისტრირებული სოციალურად დაუცველი მოქალაქეები, რომლებიც მიჯაჭვულნი არიან საწოლს, ან სახლს და საჭიროებენ სამედიცინო და ფსიქოსოციალურ მომსახურებას საცხოვრებელ ადგილზე. სავალდებულოა პროგრამით მოსარგებლე ბენეფიციარი რეგისტრირებული იყოს სოციალურად დაუცველი ოჯახების მონაცემთა ერთიან ბაზაში და მათი სარეიტინგო ქულა შეადგენდეს არაუმეტეს 100000-ს. განსაკუთრებულ შემთხვევებში დახმარების საკითხი გადაწყდება დამატებითი არგუმენტებისა და გარემოებების გათვალისწინებით. საწოლს მიჯაჭვული ბენეფიციარები მომსახურებას იღებენ ძირეული მოვლისა და სამედიცინო მანიპულაციების თვალსაზრისით. პროგრამის ფარგლებში ბენეფიციარების გარკვეულ ნაწილს ბინაზე მიეწოდება ცხელი სადილი, საჭიროების შემთხვევაში ბენეფიციარები უზრუნველყოფილნი არიან მედიკამენტებით, ჰიგიენური მოვლის საშუალებებით. </t>
  </si>
  <si>
    <t xml:space="preserve">შშმ პირების შესაძლებლობების განვითარებისა და რეალიზებისათვის უაღრესად მნიშვნელოვანია ისეთი პროექტებისა და ღონისძიებების განხორციელება, რომლებიც ხელს შეუწყობს საზოგადოებაში მათ სრულყოფილ ინტეგრაციას. ამასთან, კიდევ უფრო ეფექტური იქნება ასეთი პროექტებისა და ღონისძიებების განხორციელება შშმ პირთა საკითხებზე მომუშავე არასამთავრობო საზოგადოებრივი ორგანიზაციების ინიციატივითა და თავად შშმ პირთა ჩართულობით. გამომდინარე აქედან, წინამდებარე პროგრამის ფარგლებში მოხდება შესაბამისი პროფილით მომუშავე საზოგადოებრივი ორგანიზაციების მიერ ინიცირებული ისეთი პროექტების დაფინანსება/თანადაფინანსება, რომლებიც მიზნად ისახავს შშმ პირთა საზოგადოებაში ინტეგრაციის ხელშეწყობას. ამასთან, წარმოდგენილი პროექტები დაფინანსებისათვის /თანადაფინანსებისათვის შეირჩევა კონკურსის წესის შესაბამისად. შერჩევისას უპირატესობა მიენიჭება სოციალური მეწარმეობის განვითარებაზე და შშმ პირების მიერ შემოსავლების გამომუშავებაზე ორიენტირებულ პროექტებს. პროგრამაში მონაწილეობა შეუძლია ქალაქ ქუთაისში რეგისტრირებულ ფიზიკურ და შშმ პირებს.  ასევე, ქალაქ ქუთაისში რეგისტრირებულ და ქალაქ ქუთაისის ტერიტორიაზე მოქმედ შშმ პირების საჭიროებებზე მომუშავე არასამთავრობო ორგანიზაციებს. სავალდებულოა, საკონკურსოდ წარმოდგენილი პროექტის განხორციელებაში მონაწილეობას იღებდეს ქალაქ ქუთაისში რეგისტრირებული შეზღუდული შესაძლებლობების მქონე პირი. </t>
  </si>
  <si>
    <t>წარმოდგენილი პროექტების დაფინანსებისათვის /თანადაფინანსებისათვის შერჩევა, კონკურსის წესის შესაბამისად.</t>
  </si>
  <si>
    <t>პროგრამის მიზანია სოციალური რეაბილიტაციისა და ბავშვზე ზრუნვის 2018 წლის სახელმწიფო პროგრამით მოსარგებლე  ქალაქ ქუთაისში მოქმედი 18 წლამდე და 18 წელს ზემოთ ასაკის შეზღუდული შესაძლებლობის მქონე ბენეფიციარებზე და მიუსაფარ ბავშვთა საჭიროებებზე მომუშავე ორგანიზაციების ფუნქციონირების ხელშეწყობის მიზნით დღის ცენტრების კომუნალური ხარჯების დაფინანსება/ თანადაფინანსება.  2019 წლის განმავლობაში დაფინანსება /თანადაფინანსების პრინციპით ანაზღაურდება კომუნალური ხარჯები (ელექტროენერგია, ბუნებრივი აირი და წყალი) მომსახურების მიმწოდებელი ორგანიზაციების მიერ, ყოველთვიურად წარმოდგენილი ანგარიშ-ფაქტურებისა და ქვითრების შესაბამისად. თანხა ჩაირიცხება შესაბამისი სადისტრიბუციო კომპანიების ანგარიშებზე ზამთრის თვეებში (იანვარი, თებერვალი, დეკემბერი) თვეში არაუმეტეს 2400 ლარისა. ხოლო დანარჩენ თვეებში, თვეში არაუმეტეს 1200 ლარისა, რომელიც თანაბრად გადანაწილდება დაფინანსების მთხოვნელ ორგანიზაციებზე.</t>
  </si>
  <si>
    <t>ქ.ქუთაისში მცხოვრები და რეგისტრირებული მარტოხელა მშობლის სტატუსის მქონე პირთა ოჯახების მიერ მოხმარებული კომუნალური გადასახადების - ელქტროენერგიის, წყალის, ბუნებრივი აირის ღირებულების თანადაფინასება ადგილობრივი თვითმმართველობის ბიუჯეტიდან 30 ლარის ოდენობით. აქედან, ელექტროენერგიის გადასახადის თანადაფინასება ოჯახზე განისაზღვრება ყოველთვიურად 12 ლარის ოდენობით; ბუნებრივი აირის გადასახადის ანაზაღაურება ოჯახზე  მოხდება ყოველთვიურად - 15 ლარის, წყლის გადასახადის ღირებულება ოჯახზე  განისაზღვრება  3 ლარის ოდენობით. მოხმარებული გადასახადების ღირებულების ანაზღაურება (თანადაფინანსება) მოხდება სადისტრიბუციო კომპანიების ანგარიშებზე ჩარიცხვის გზით. სოციალურად დაუცველი ოჯახის შემთხვევაში, ელექტროენერგიის გადასახადიის თანადაფინანსება განისაზღვრება მხოლოდ „მარტოხელა მშობელთა დახმარების“ პროგრამის შესაბამისად.  პროგრამის ბენეფიციარებს განეკუთვნება, მარტოხელა მშობლის სტატუსის მქონე  პირი, რომელსაც ჰყავს 18 წლამდე ასაკის შვილი/შვილები და არ იმყოფება ქორწინებში. ბენეფიციართა იდენტიფიცირება მოხდება საქართველოს იუსტიციის სამინისტროს სახელმწიფო განვითარების სააგენტოს მიერ გაცემული მარტოხელა მშობლის სტატუსის დამადასურებელი დოკუმენტის მიხედვით. დახმარების მიმღებმა პირმა უნდა წარმოადგინოს: პირადობის დამადასტურებელი მოწმობა (ასლი); ბავშვის (ბავშვების) დაბადების მოწმობები (ასლები); კომუნალური გადასახადების (დენი, წყალი, ბუნებრივი აირი) ქვითრები; საქართველოს იუსტიციის სამინისტროს სახელმწიფო განვითარების სააგენტოს მიერ გაცემული გადაწყვეტილება _ მატროხელა მშობლის სტატუსის დადგენის შესახებ და ცნობა მატროხელა მშობლის სტატუსის დადგენის შესახებ (ცნობის განახლება მოხდება 6 თვეში ერთხელ); საჭიროების შემთხვევაში სხვა დამატებითი დოკუმენტისამსახურის მოთხოვნით.</t>
  </si>
  <si>
    <t>დახმარების მიმღები პირი/ოჯახი, თავშესაფარში შესვლამდე და თავშესაფრის დატოვების შემდეგ რეგისტრირებული უნდა იყოს ქალაქ ქუთაისში. ოჯახური ძალადობის მსხვერპლთა თავშესაფარში მყოფ პირს/ოჯახს, თავშესაფრის დატოვების შემდეგ დამოუკიდებელი ცხოვრებისა და სოციალური ინტეგრაციის ხელშეწყობის მიზნით, გაეწევა დახმარება 100 ლარის ოდენობით. სსიპ ადამიანით ვაჭრობის (ტრეფიკინგის) მსხვერპლთა, დაზარალებულთა დაცვისა და დახმარების სახელმწიფო ფონდის სტრუქტურულმა ერთეულებმა, ოჯახში ძალადობის მსხვერპლთა მომსახურების დაწესებულებებმა, ბენეფიცარის თავშესაფრის დატოვებამდე  სოციალურ საკითხთა სამსახურს უნდა წარუდგინონ მომართვა და დასკვნა-რეკომენდაცია ოჯახური ძალადობის მსხვერლის თავშესაფარში განთავსების ვადების მითითებით. ბენეფიციარმა უნდა წარმოადგინოს მსხვერპლის სტატუსის დამადასტურებელი მოწმობა, პირადობის დამადასტურებელი მოწმობა და  განცხადება პირის/ოჯახის პროგრამაში ჩართვის საჭიროების შესახებ. აუცილებლობის შემთხვევაში სხვა დამატებიტი დოკუმენტი სამსახურის მოთხოვნით.ბენეფიციარს დახმარება დაენიშნება მომართვის შემდეგ, მომდევნო თვის პირველი რიცხვიდან. ფინანსური დახმარება გაიცემა პროგრამის განხორციელების ვადის ამოწურვამდე, არაუმეტეს 1 წლისა.პროგრამაში ჩართულ ბენეფიციარებს მომსახურება შეუწყდებათ: პირადი განცხადების, გარდაცვალების, საცხოვრებლად სხვა რაიონში გადასვლისა და პროგრამით გათვალისწინებული ვადის ამოწურვის შემთხვევაში.</t>
  </si>
  <si>
    <t>სსიპ ადამიანით ვაჭრობის (ტრეფიკინგის) მსხვერპლთა, დაზარალებულთა დაცვის და დახმარების ფონდის ოჯახური ძალადობის მსხვერპლთა თავშესაფარში მყოფ, ქ.ქუთაისში რეგისტრირებულ (მცხოვრებ)  პირს თავშესაფრის დატოვების შემდეგ, მატერიალური დახმარება</t>
  </si>
  <si>
    <t>ქალაქ ქუთაისის მუნიციპალიტეტის მერიასა და ასოციაცია „საქართველოს ეს-ო-ეს ბავშვთა სოფელი“-ს შორის გაფორმებული ურთიერთშეთანხმების მემორანდუმის საფუძველზე დაფინანსდება „საქართველოს ეს-ო-ეს ბავშვთა სოფლის“ მიერ განხორციელებული პროექტები: ა) ,,დღის ცენტრის ბენეფიციარების დახმარების პროგრამა’’, რომლის ფარგლებში, დაფინანსდება/თანადაფინასდება ქალაქ ქუთაისში რეგისტრირებული 12-დან  36 თვემდე ბავშვების დღის ცენტრში  კვება და ჰიგიენური საშუალებებით მომსახურება. ბ) ,,სოციალური საცხოვრისის პროგრამა’’,  რომლის ფარგლებში დაფინანსდება/ თანადაფინანსდება სახელმწიფო ზრუნვის სისტემიდან გასული ქალაქ ქუთაისში რეგისტრირებული სრულწლოვანი ახალგაზრდების კვება, ჰიგიენური საშუალებებით და სხვა საჭიროებებით მომსახურება. დაფინანსება/თანადაფინანსება მოხდება მომსახურების მიმწოდებელი ორგანიზაციის მიერ, ყოველთვიურად წარმოდგენილი შესრულებული სამუშაოს მიხედვით. საჭიროების შემთხვევაში, მომსახურების  მიმწოდებელი წარმოადგენს დამატებით დოკუმენტაციას სამსახურის მოთხოვნით.</t>
  </si>
  <si>
    <t>,,დღის ცენტრის ბენეფიციარების დახმარების პროგრამა’’, რომლის ფარგლებში, დაფინანსდება/თანადაფინანსდება ქალაქ ქუთაისში რეგისტრირებული 12-დან  36 თვემდე ბავშვების დღის ცენტრში  კვება და ჰიგიენური საშუალებებით მომსახურება.</t>
  </si>
  <si>
    <t>,,სოციალური საცხოვრისის პროგრამა’’,  რომლის ფარგლებში დაფინანსდება/თანადაფინანსდება სახელმწიფო ზრუნვის სისტემიდან გასული ქალაქ ქუთაისში რეგისტრირებული სრულწლოვანი ახალგაზრდების კვება, ჰიგიენური საშუალებებით და სხვა საჭიროებებით მომსახურება.</t>
  </si>
  <si>
    <t>ქალაქ ქუთაისში რეგისტრირებული და მცხოვრები შეზღუდული შესაძლებლობების სტატუსის მქონე,  ქ. ქუთაისში არსებული ავტორიზებული უმაღლესი სასწავლებლების სტუდენტების ფუნქციური დამოუკიდებლობის ხარისხის გაუმჯობესება და მათი საზოგადოებაში ინტეგრაციის ხელშეწყობა.
სმენის აპარატით მოსარგებლე სტუდენტებს დახმარება გაეწევათ აპარატის შეუფერხებელი ფუნქციონირების თვალსაზრისით. პროგრამის ფარგლებში ანაზღაურდება, კვების წყაროსათვის საჭირო ელემენტის ღირებულება, თვეში – 95 ლარის ოდენობით. მომსახურება ანაზღაურდება სამუშაოს შემსრულებლის მიერ, წარმოდგენილი შესაბამისი დოკუმენტაციის საფუძველზე.  პროგრამის ფარგლებში დაფინანსდება, გადაადგილების პრობლემის მქონე, შეზღუდული შესაძლებლობების სტატუსის მქონე სტუდენტების, ტრანსპორტირების ხარჯი, სასწავლო პროცესის მიმდინარეობის პერიოდში, 10 თვის განმავლობაში. თითოეულ ბენეფიციარს დახმარება გაეწევა, თვეში 100 ლარის ოდენობით. დახმარების მიღება მოხდება ბენეფიციარის ან მშობლის/უფლებამოსილი პირის განცხადებით მომართვის თვიდან. დახმარება გაიცემა განცხადებასთან ერთად საჭირო დოკუმენტაციის წარმოდგენის შემთხვევაში. დახმარების მიმღებმა უნდა წარმოადგინოს: ა) პირადობის მოწმობა; ბ) ცნობა-სამედიცინო დაწესებულებიდან (ფორმა №100); გ) შეზღუდული შესაძლებლობის სტატუსის დამადასტურებელი საბუთი; დ) ცნობა უმაღლესი სასწავლებლიდან;ე) ლარის ანგარიშის რეკვიზიტი ბანკიდანდა სხვა საჭირო დოკუმენტი სამსახურის მოთხოვნით.  ბენეფიციარს, დახმარება შეუწყდება სტუდენტის სტატუსის შეჩერების მომდევნო თვის პირველი რიცხვიდან.</t>
  </si>
  <si>
    <t>ქ. ქუთაისში არსებული ავტორიზებული უმაღლესი სასწავლებლების შეზღუდული შესაძლებლობების მქონე  სტუდენტების ტრანსპორტირების მიზნით, დახმარება.</t>
  </si>
  <si>
    <t>ქ. ქუთაისში არსებული ავტორიზებული უმაღლესი სასწავლებლების შეზღუდული შესაძლებლობების მქონე სტუდენტების სმენის აპარატის შეუფერხებელი ფუნციონირების მიზნით, კვების წყაროსათვის საჭირო ელემენტების შეძენა.</t>
  </si>
  <si>
    <t>ქ.ქუთაისში რეგისტრირებული და ფაქტიურად მცხოვრები კრიზისულ მდგომარეობაში მყოფი ოჯახების დახმარება, რომლებიც გადაუდებლად საჭიროებენ  სხვადასხვა სერვისის მიწოდებას. ოჯახის შეფასება მოხდება  სოციალურ საკითხთა სამსახურის და საბინაო ინფრასტრუქტურის მართვის და განვითარების სამსახურის  წარმომადგენლის მიერ. ქ. ქუთაისის მუნიციპალიტეტის მიერ დამტკიცებული მეთოდოლოგიის საფუძველზე მოხდება ოჯახის საჭიროების დადგენა. დასკვნა- რეკომენდაციას შემდგომი რეაგირების მიზნით განიხილავს სამუშაო ჯგუფი. მოქალაქის განცხადების/სხვა უწყების მომართვის საფუძველზე საქმის წარმოებას დაიწყებს მუნიციპალიტეტი. საკითხს შესწავლის შემდეგ განიხილავს სამუშაო ჯგუფი. სამუშაო ჯგუფი შეიქმნება  ქ. ქუთაისის მუნიციპალიტეტის მერის მოადგილის, სოციალურ საკითხთა სამსახურის, სოციალური მომსახურების სააგენტოს,  ეს-ო-ეს  ბავშვთა სოფელის, World Vision-საქართველოს, საქველმოქმედო ფონდ „საქართველოს კარიტასი“-ს და „INER Georgia“-ს წარმომადგენლების მიერ, ქ. ქუთაისის მუნიციპალიტეტსა და ზემოაღნიშნულ ორგანიზაციებს შორის გაფორმებული მემორანდუმის საფუძველზე. განცხადების შესწავლა და დასკვნა-რეკომენდაციის მოამზადება მოხდება არაუგვიანეს 5 სამუშაო დღის განმავლობაში. სამუშაო ჯგუფი შეიკრიბება, საჭიროებისამებრ თვეში არანაკლებ ერთხელ. ოჯახს, დასკვნა-რეკომენდაციის საფუძველზე დახმარების სერვისს შესთავაზებს სამუშაო ჯგუფში წარმოდგენილი სამსახურები. გადაუდებელი საჭიროების გამოკვეთის შემთხვევაში, მუნიციპალიტეტის ჩართულობა განისაზღვრება მატერიალური დახმარების კუთხით, თითოეულ შემთხვევაზე არაუმეტეს 1000 ლარი.</t>
  </si>
  <si>
    <t xml:space="preserve">ქ.ქუთაისში რეგისტრირებული და ფაქტიურად მცხოვრები ოჯახების დახმარების საკითხი,   რომლებსაც არასრულწლოვანი ბავშვი/ბავშვები ჰყავთ და საჭიროებენ გადაუდებელ დახმარებას. პილოტირებული ინიციატივის ფარგლებში, საკითხს შეისწავლის World Vision-საქართველოს ბაზაზე არსებული რეაგირების ჯგუფი. აღნიშნული ჯგუფის მიერ შემუშავებულ დასკვნა- რეკომენდაციას, შემდგომი რეაგირების მიზნით, განიხილავს სამუშაო ჯგუფი. </t>
  </si>
  <si>
    <t xml:space="preserve"> ქ.ქუთაისში რეგისტრირებული და ფაქტიურად მცხოვრები ოჯახის, რომელსაც არ ჰყავს არასრულწლოვანი,  დახმარების საკითხი. იმ შემთხვევაში თუ ოჯახის წევრი/წევრები იმყოფებიან კრიზისულ მდგომარეობაში და საჭიროებენ გადაუდებელ პირველად დახმარებას.</t>
  </si>
  <si>
    <t xml:space="preserve">პროგრამის ფარგლებში დაფინანსდება მკვეთრად შეზღუდული შესაძლებლობების (ნულოვანი მხედველობის) მქონე პირების სამედიცინო და სახელმწიფო/საჯარო დაწესებულებებში დამოუკიდებელი და უსაფთხო გადაადგილების უზრუნველყოფის მიზნით, პერსონალური ასისტენტის მომსახურება.                                                                                                                                                                                                                                                                                                                          სერვისით ისარგებლებს 50 (ორმოცდაათი) ბენეფიციარი. პროგრამის ფარგლებში ანაზღაურდება 1 (ერთი) ასისტენტის მომსახურების თანხა. თითოეულ ბენეფიციარს შესაძლებლობა ექნება სახელმწიფო/საჯარო დაწესებულებებში გადაადგილების მიზნით, პერსონალური ასისტენტის მომსახურებით ისარგებლოს კვირაში 1_ჯერ. გაწეული მომსახურება ანაზღაურდება, ყოველი მომდევნო თვის 5 რიცხვამდე წარმოდგენილი შესრულებული სამოუშაოს მიხედვით, დამტკიცებული ფორმის შესაბამისად. </t>
  </si>
  <si>
    <t>მკვეთრად შეზღუდული შესაძლებლობების (ნულოვანი მხედველობის)  მქონე პირების საზოგადოებაში ინტეგრაციის ხელშეწყობა</t>
  </si>
  <si>
    <t>1 ბენეფიციარის  ასისტენტის მომსახურება თვეში (4 ვიზიტის შემთხვევაში) ანაზღაურდება 8 ლარით. ერთი ასისტენტს 50 ბენეფიციარის მოსახურების შემთხვევაში 400 ლარი.</t>
  </si>
  <si>
    <t xml:space="preserve">ქვეპროგრამა: მკვეთრად შეზღუდული შესაძლებლობების (ნულოვანი მხედველობის) მქონე პირთა საზოგადოებაში ინტეგრაციის ხელშეწყობი პროგრამა  (პროგრამული  კოდი 06 02 11) </t>
  </si>
  <si>
    <t>დასაბრუნებელი 2,5%</t>
  </si>
  <si>
    <t xml:space="preserve">ქვეპროგრამა: მწვანე ნარგავების მოვლა-პატრონობა, განვითარება (პროგრამული  კოდი 03 02) </t>
  </si>
  <si>
    <t>ქალაქის გამწვანები, მოვლა-პატრონობა და სკვერების კეთილმოწყობა</t>
  </si>
  <si>
    <t xml:space="preserve">პროგრამა ითვალისწინებს 2017 წლის 31 დეკემბრის ჩათვლით ქალაქ ქუთაისში  რეგისტრირებული და მცხოვრები 2-15 წლის ჩათვლით ბავშვების, რომელთა ძირითადი დიაგნოზია (ICD-10) კლასიფიკაციის მიხედვით განსაზღვრული განვითარების ზოგადი აშლილობები (F84.0,F84.9), სარეაბილიტაციო მომსახურებას. პროგრამაში პირველადი ჩართვის შემთხვევაში ბენეფიციარის დიაგნოზი განსაზღვრული უნდა იყოს ADOS ტესტირების შედეგის საფუძველზე.  მიმწოდებელი ვალდებულია ქვეპროგრამის განმახორციელებს წარუდგინოს პროგრამით გათვალისწინებული მოთხოვნების დაკმაყოფილების დამადასტურებელი დოკუმენტაცია. ქვეპროგრამით განსაზღვრულ სერვისებს წარმოადგენს: მიმწოდებლის მიერ აუტიზმის სპექტრის დარღვევის მქონე ბავშვთა განვითარებისა და ადაპტური ფუნქციონირების დონის შეფასება და ინდივიდუალური განვითარების წლიური გეგმის შედგენა; ბავშვის მოტორული, შემეცნებითი, სოციალური განვითარების, თვითმოვლისა და დამოუკიდებლად ფუნქციონირების უნარების ჩამოყალიბების ხელშეწყობა. აღნიშნული ღონისძიება თავის მხრივ მოიცავს საჭიროების შემთხვევაში, მულტიდისციპლინური გუნდის – რამდენიმე სპეციალისტის (ფსიქოლოგი, ფსიქიატრი, ნევროლოგი, ქცევითი თერაპევტი, ოკუპაციური თერაპევტი, ლოგოპედი, სპეციალური პედაგოგი და სხვა) მიერ, ბენეფიციარისათვის ინდივიდუალური განვითარების წლიური გეგმის შესაბამისად, კომპლექსური თერაპიის მიწოდებას, თვეში, არაუმეტეს, 20 ინდივიდუალური სეანსისა (მათ შორის, გამოყენებითი ქცევითი ანალიზის თერაპია, საჭიროებისამებრ მეტყველების თერაპია, ოკუპაციური თერაპია და სხვა); ქვეპროგრამით განსაზღვრული თითოეული ინდივიდუალური სეანსის ხანგრძლივობა შეადგენს არანაკლებ, 1 საათს; ქვეპროგრამის ფარგლებში, წლიური გეგმის შესაბამისად, თვეში 20 სეანსის განსაზღვრის შემთხვევაში, გამოყენებითი ქცევითი ანალიზის თერაპიის სეანსების მინიმალურმა ოდენობამ უნდა შეადგინოს არანაკლებ, 14 სეანსი, ხოლო წლიური გეგმის შესაბამისად, თვეში 20-ზე ნაკლები სეანსის განსაზღვრის შემთხვევაში, სეანსების ოდენობის არანაკლებ 3/4; მშობლის/კანონიერი წარმომადგენლის მომზადება (მათ შორის, შესაბამისი უნარ-ჩვევების განვითარება და სპეციფიკური ზრუნვის სწავლება) და კონსულტირება ბავშვის განვითარების ინდივიდუალური გეგმის განხორციელების ხელშეწყობის მიზნით; მიმწოდებელი, ქვეპროგრამაში ჩართვისას, ქვეპროგრამის განმახორციელებელთან წარმოადგენს სიას მასთან აღრიცხვაზე მყოფ იმ პირების შესახებ, რომლებიც აკმაყოფილებენ პროგრამის კრიტერიუმებს. ქვეპროგრამის განმახორციელებლის მიერ დადგენილი ფორმის სიას თან უნდა ერთვოდეს შემდეგი დოკუმენტაცია: ა) მოსარგებლის პირადობის დამადასტურებელი დოკუმენტის (დაბადების მოწმობა, პასპორტი, იძულებით გადაადგილებული პირის მოწმობა) ასლი; ბ) მშობლის/კანონიერი წარმომადგენლის პირადობის დამადასტურებელი დოკუმენტის (მოქალაქის პირადობის მოწმობა ან პასპორტი) ასლი, კანონიერი წარმომადგენლის შემთხვევაში - აღნიშნულის დამადასტურებელი დოკუმენტის ასლი; გ) ქალაქ ქუთაისში რეგისტრაციის დამადასტურებელი დოკუმენტი (საინფორმაციო ბარათი); დ) მოსარგებლის ჯანმრთელობის მდგომარეობის შესახებ ცნობა (ფორმა №IV-100/ა), რომელიც გაცემული უნდა იყოს ცნობის ქვეპროგრამის განმახორციელებელთან წარდგენამდე არაუმეტეს, 2 თვით ადრე და მასში მითითებული უნდა იყოს პირის ძირითადი დიაგნოზი და დიაგნოსტიკისთვის აუცილებელი, სულ მცირე, ADOS ტესტირების შედეგი; ამასთან, სერვისით უწყვეტად სარგებლობისათვის, ყოველი მომდევნო წლის დასაწყისში უნდა იქნეს წარმოდგენილი ჯანმრთელობის მდგომარეობის შესახებ ცნობა (ფორმა №IV-100/ა).
ე) შეზღუდული შესაძლებლობის სტატუსის დამადასტურებელი დოკუმენტი (ასეთის არსებობის შემთხვევაში); მიმწოდებელთან, დადგენილი ლიმიტის ფარგლებში გაჩენილ ვაკანტურ ადგილებზე, ახალი მოსარგებლის ჩართვა ხდება დაინტერესებული პირის განცხადების საფუძველზე (მშობელი/კანონიერი წარმომადგენელი). ქვეპროგრამაში ჩართვისას, პრიორიტეტი მიენიჭება მომლოდინეთა რიგში/სიაში მყოფ სოციალურდ დაუცველ ოჯახს, რომლის ქულა არ არემატება 70 000;  ასევე იმ პირს, რომელმაც უფრო ადრე მიმართა განმახორციელებელს განცხადებით. გაწეული მომსახურება ანაზღაურდება სრულად,თითოეულ ბენეფიციარზე 420 ლარის ოდენობთ. 6 თვეში ერთხელ მომსახურების მიმწოდებლები, ქალაქ ქუთაისის მუნიციპალიტეტის მერიის სოციალურ საკითხთა სამსახურში წარმოადგენენ ბენეფიციარებისათვის გაწეული მომსახურების საერთაშორისოდ აღიარებული მეთოდოლოგიების გამოყენებით (მ.შ. ABLLS-R, VB-MAPP და სხვა) შეფასების შედეგებს. მიმწოდებლის მიერ, შესრულებული სამუშაოს ანგარიში წარმოდგენილი უნდა იყოს ყოველი მომდევნო თვის 5 რიცხვამდე, შემდეგი ფორმის მიხედვით:  ინფორმაცია ბენეფიციარების შესახებ (სახელი, გვარი, პირადი ნომერი, დაბადების თარიღი); ინფორმაცია გაწეული მომსახურების შესახებ(ქცევის გამოყენებითი ანალიზის, მეტყველებისა და ოკუპაციური თერაპიის კურსის თვეში ჩატარებული სეანსების რაოდენობისა და ასანაზღაურებელი თანხის თაობაზე). ინფორმაცია ბენეფიციარის კანონიერი წარმომადგენლის შესახებ;  ანგარიშ-ფაქტურა.
 ქვეპროგრამით გათვალისწინებული მიმწოდებელი უნდა აკმაყოფილებდეს შემდეგ კრიტერიუმებს: 
ა) ჰქონდეს ქვეპროგრამით გათვალისწინებული ყველა მომსახურების განხორციელების, სულ მცირე, 1 წლიანი გამოცდილება. ბ) ჰქონდეს შესაბამისი მომსახურების მულტიდისციპლინური გუნდის - ნევროლოგი, ფსიქიატრი, ფსიქოლოგი, ოკუპაციური თერაპევტი, ფსიქოლოგი, სპეციალური პედაგოგი, ქცევითი თერაპევტი, მეტყველების თერაპევტი და სხვა - ჩართულობით უზრუნველყოფის შესაძლებლობა; 
გ) ჰყავდეს ქცევითი თერაპევტი (10 მოსარგებლეზე, არანაკლებ, 1 თერაპევტი. ამასთან, თუ ქცევითი თერაპევტი წარმოადგენს სხვადასხვა მიმწოდებლის მიერ დასაქმებულს მას ჯამში ქვეპროგრამის ფარგლებში უნდა ჰყავდეს 10 მოსარგებლე), რომელიც არის ბავშვის ქცევითი აშლილობების მართვის უნარ - ჩვევების მქონე დიპლომირებული სპეციალისტი ფსიქოლოგიაში ან მომიჯნავე სპეციალობაში (სპეციალური პედაგოგი, პედაგოგი, ოკუპაციური თერაპევტი, ენისა და მეტყველების თერაპევტი, სოციალური მუშაკი) და გავლილი აქვს გამოყენებითი ქცევითი ანალიზის ბაზისური მომზადების საერთაშორისო ან/და ადგილობრივი კურსი, რაც  დასტურდება სერტიფიკატით ან/და შესაბამისი დოკუმენტით და აქვს ქცევითი თერაპიის დამოუკიდებლად ჩატარების, სულ მცირე,  1 წლიანი სამუშაო გამოცდილება;  დ) აუცილებელია, ყოველ 5 ქცევით თერაპევტზე ჰყავდეს ფსიქოლოგიის მეცნიერებათა მაგისტრის ხარისხის მქონე ერთი ქცევითი თერაპევტი (სუპერვაიზერი), ამასთან, თუ სუპერვაიზერი წარმოადგენს სხვადასხვა მიმწოდებლის მიერ დასაქმებულს ის ჯამში ქვეპროგრამის ფარგლებში ზედამხედველობას უნდა უწევდეს 5 ქცევით თერაპევტს და შესაბამისად, არაუმეტეს 50 ბენეფიციარს უნდა მართავდეს) რომელსაც შეუძლია: ბავშვის/მოზარდის უნარების შეფასება/გადაფასება შესაბამისი საერთაშორისო მეთოდოლოგიის გამოყენებით (ინსტრუმენტები: ABLLS,VB-MAPP და სხვა);  ინდივიდუალური თერაპიული პროგრამის შედგენა;  აქვს აუტიზმის სპექტრის აშლილობის მქონე ბავშვებთან დამოუკიდებლად მუშაობის, სულ მცირე, 2 წლის გამოცდილება; სრულად გავლილი აქვს გამოყენებითი ქცევითი ანალიზის საერთაშორისო კურსი ან მომზადებულია საერთაშორისო ექსპერტების მიერ, რაც დასტურდება შესაბამისი სერტიფიკატით. 
ე) უზრუნველყოფილი უნდა იყოს შესაბამისი მატერიალურ-ტექნიკური ბაზით (თითოეული მოსარგებლისათვის ერთი-ერთზე სერვისის განსახორციელებლად). 
ვ) ჯგუფური სეანსის შემთხვევაში, ჯგუფში მოსარგებლეების მინიმალური რაოდენობა უნდა იყოს  2 და მაქსიმალური 4, ხოლო ყოველი 2 მოსარგებლისათვის უნდა იყოს გათვალისწინებული 1 შესაბამისი სპეციალისტი არაუმეტეს 4 ჯგუფური თერაპიისა თვეში. </t>
  </si>
  <si>
    <r>
      <t>1.</t>
    </r>
    <r>
      <rPr>
        <sz val="9"/>
        <rFont val="Sylfaen"/>
        <family val="1"/>
        <charset val="204"/>
      </rPr>
      <t xml:space="preserve"> </t>
    </r>
    <r>
      <rPr>
        <b/>
        <sz val="9"/>
        <rFont val="Sylfaen"/>
        <family val="1"/>
        <charset val="204"/>
      </rPr>
      <t xml:space="preserve">ინფრასტრუქტურა (პოგრამული კოდი 02 00) </t>
    </r>
    <r>
      <rPr>
        <sz val="9"/>
        <rFont val="Sylfaen"/>
        <family val="1"/>
        <charset val="204"/>
      </rPr>
      <t>ქალაქის მოსახლეობის კეთილდღეობის ამაღლებისა და ეკონომიკური განვითარების აუცილებელი პირობაა ინფრასტრუქტურის შემდგომი გაუმჯობესება, ამიტომ, აღნიშნული მიმართულება ქალაქის ბიუჯეტის ერთ–ერთ მთავარ პრიორიტეტს წარმოადგენს. პრიორიტეტის ფარგლებში გაგრძელდება საგზაო და კომუნალური ინფრასტრუქტურის რეაბილიტაცია. ასევე, ინფრასტრუქტურის რეაბილიტაციის გარდა, განხორციელდება არსებული ინფრასტრუქტურის მოვლა–შენახვა და დაფინანსდება მის ექსპლუატაციასთან დაკავშირებული ხარჯები.</t>
    </r>
  </si>
  <si>
    <r>
      <t xml:space="preserve">ქვეპროგრამა: მრავალბინიანი საცხოვრებელი სახლების სარდაფში დამდგარი წლის ამოტუმბვის სამუშაოები </t>
    </r>
    <r>
      <rPr>
        <b/>
        <sz val="9"/>
        <rFont val="Sylfaen"/>
        <family val="1"/>
        <charset val="204"/>
      </rPr>
      <t>(პროგრამული  კოდი 02 05 08)</t>
    </r>
    <r>
      <rPr>
        <b/>
        <sz val="9"/>
        <color rgb="FF000000"/>
        <rFont val="Sylfaen"/>
        <family val="1"/>
        <charset val="204"/>
      </rPr>
      <t xml:space="preserve"> </t>
    </r>
  </si>
  <si>
    <r>
      <t xml:space="preserve">2. დასუფთავება და გარემოს დაცვა (პოგრამული კოდი 03 00) </t>
    </r>
    <r>
      <rPr>
        <sz val="9"/>
        <color theme="1"/>
        <rFont val="Sylfaen"/>
        <family val="1"/>
        <charset val="204"/>
      </rPr>
      <t>პრიორიტეტის განხორციელებით საგრძნობლად გაუმჯობესდება ქალაქის ეკოლოგიური მდგომარეობა, ქალაქისათვის აუცილებელ და მნიშვნელოვან საზრუნავს წარმოადგენს მისი დასუფთავება, უპატრონო ცხოველებისაგან იზოლირება და ხეების გადაბელვა, მცენარეთა ფიტოსანიტარული  მდგომარეობა, ქალაქის მოსახლეობის დასვენების პირობები. მწვანე საფარის მოვლა–პატრონობა, მწვანე ნარგავებით ტერიტორიების შევსება და მათი შენარჩუნება საშუალებას იძლევა მნიშვნელოვნად გაუმჯობესდეს ქალაქის ეკოლოგიური მდგომარეობა.</t>
    </r>
  </si>
  <si>
    <r>
      <t>145.0 ათ.მ</t>
    </r>
    <r>
      <rPr>
        <vertAlign val="superscript"/>
        <sz val="9"/>
        <color theme="1"/>
        <rFont val="Sylfaen"/>
        <family val="1"/>
        <charset val="204"/>
      </rPr>
      <t>3</t>
    </r>
  </si>
  <si>
    <r>
      <t>2924.6 ათ.მ</t>
    </r>
    <r>
      <rPr>
        <vertAlign val="superscript"/>
        <sz val="9"/>
        <color theme="1"/>
        <rFont val="Sylfaen"/>
        <family val="1"/>
        <charset val="204"/>
      </rPr>
      <t>2</t>
    </r>
  </si>
  <si>
    <r>
      <t xml:space="preserve">3. განათლება (ორგანიზაციული კოდი 04 00): </t>
    </r>
    <r>
      <rPr>
        <sz val="9"/>
        <color theme="1"/>
        <rFont val="Sylfaen"/>
        <family val="1"/>
        <charset val="204"/>
      </rPr>
      <t>საბავშვო ბაგა–ბაღების აღსაზრდელთა განვითარების ხელშეწყობა და სრულფასოვანი სააღმზრდელო გარემოს შექმნა უზრუნველყოფს ქალაქის საგანმანათლებლო–სააღმზრდელო და კულტურული გარემოს მნიშვნელოვან გაუმჯობესებას, გენდერული საკითხებისა და მათთან დაკავშირებული პრობლემატიკის აღქმას, ამ კუთხით მიზანმიმართული ღონისძიებების პრაქტიკის დანერგვას, საზოგადოების აქტიურ ჩართვას მიმდინარე საგანმანათლებლო–სააღმზრდელო და კულტურულ პროცესებში, მათი ინტელექტუალური და შემოქმედებითი უნარების სტიმულირებას; ურბანული კულტურის განვითარებას;  პრიორიტეტის ფარგლებში განხორციელდება ადგილობრივი მნიშვნელობის ბიბლიოთეკების განვითარების ხელშეწყობა.</t>
    </r>
  </si>
  <si>
    <r>
      <t xml:space="preserve">4. კულტურა, ახალგაზრდობა და სპორტი (ორგანიზაციული კოდი 05 00): </t>
    </r>
    <r>
      <rPr>
        <sz val="9"/>
        <color theme="1"/>
        <rFont val="Sylfaen"/>
        <family val="1"/>
        <charset val="204"/>
      </rPr>
      <t>ქალაქის ინფრასტრუქტურული და ეკონომიკური განვითარების პარალელურად აუცილებელია ხელი შეეწყოს კულტურული ტრადიციების დაცვას და ღირსეულ გაგრძელებას. ამასთანავე, ერთ–ერთი პრიორიტეტია ახალგაზრდების მრავალმხრივი (როგორც სულიერი, ისე ფიზიკური თვალსაზრისით) განვითარების ხელშეწყობა და მათში ცხოვრების ჯანსაღი წესის დამკვიდრება. შესაბამისად, მუნიციპალიტეტი განაგრძობს სპორტული ობიექტების ფინანსურ მხარდაჭერას, წარმატებული სპორტსმენების ხელშეწყობას და შესაბამისი პირობების შექმნას, რათა ნიჭიერმა ბავშვებმა და ახალგაზრდებმა შეძლონ მათი სპორტული შესაძლებლობების გამოვლენა. ქალაქის კულტურული ტრადიციების დაცვის მიზნით, პრიორიტეტის ფარგლებში გაგრძელდება სხვადასხვა კულტურული ობიექტების ფინანსური მხარდაჭერა, ასევე, განხორციელდება სხვადასხვა კულტურული ღონისძიებები, მათ შორის, სადღესასწაულო დღეებში სხვადასხვა გასართობი და სანახაობრივი ღონისძიებები. პრიორიტეტის მიზანია, ახალგაზრდული ინიციატივების მხარდაჭერა, ნიჭიერი ახალგაზრდების გამოვლენა, მათი საქმიანობის მხარდაჭერა და საზოგადოებრივ ცხოვრებაში ჩართულობის ხელშეწყობა. ევროპული ღირებულებების გაზიარება და ევროსაბჭოს, ევროპარლამენტისა და სხვა სტრუქტურებში საქმიანობის შესწავლა პრაქტიკის მიღების მიზნით.</t>
    </r>
  </si>
  <si>
    <r>
      <t>ჟურნალ</t>
    </r>
    <r>
      <rPr>
        <sz val="9"/>
        <rFont val="Calibri"/>
        <family val="2"/>
        <charset val="204"/>
        <scheme val="minor"/>
      </rPr>
      <t xml:space="preserve"> „</t>
    </r>
    <r>
      <rPr>
        <sz val="9"/>
        <rFont val="Sylfaen"/>
        <family val="1"/>
        <charset val="204"/>
      </rPr>
      <t>მწვანეყვავილას</t>
    </r>
    <r>
      <rPr>
        <sz val="9"/>
        <rFont val="Calibri"/>
        <family val="2"/>
        <charset val="204"/>
        <scheme val="minor"/>
      </rPr>
      <t xml:space="preserve">“ </t>
    </r>
    <r>
      <rPr>
        <sz val="9"/>
        <rFont val="Sylfaen"/>
        <family val="1"/>
        <charset val="204"/>
      </rPr>
      <t>გამოცემა</t>
    </r>
  </si>
  <si>
    <r>
      <t>ჟურნალ</t>
    </r>
    <r>
      <rPr>
        <sz val="9"/>
        <rFont val="Calibri"/>
        <family val="2"/>
        <charset val="204"/>
        <scheme val="minor"/>
      </rPr>
      <t xml:space="preserve"> „</t>
    </r>
    <r>
      <rPr>
        <sz val="9"/>
        <rFont val="Sylfaen"/>
        <family val="1"/>
        <charset val="204"/>
      </rPr>
      <t>განთიადის</t>
    </r>
    <r>
      <rPr>
        <sz val="9"/>
        <rFont val="Calibri"/>
        <family val="2"/>
        <charset val="204"/>
        <scheme val="minor"/>
      </rPr>
      <t xml:space="preserve">" </t>
    </r>
    <r>
      <rPr>
        <sz val="9"/>
        <rFont val="Sylfaen"/>
        <family val="1"/>
        <charset val="204"/>
      </rPr>
      <t xml:space="preserve">გამოცემა </t>
    </r>
  </si>
  <si>
    <r>
      <t>ჟურნალ</t>
    </r>
    <r>
      <rPr>
        <sz val="9"/>
        <rFont val="Calibri"/>
        <family val="2"/>
        <charset val="204"/>
        <scheme val="minor"/>
      </rPr>
      <t xml:space="preserve"> „</t>
    </r>
    <r>
      <rPr>
        <sz val="9"/>
        <rFont val="Sylfaen"/>
        <family val="1"/>
        <charset val="204"/>
      </rPr>
      <t>თეატრალური ქუთაისის</t>
    </r>
    <r>
      <rPr>
        <sz val="9"/>
        <rFont val="Calibri"/>
        <family val="2"/>
        <charset val="204"/>
        <scheme val="minor"/>
      </rPr>
      <t xml:space="preserve">" </t>
    </r>
    <r>
      <rPr>
        <sz val="9"/>
        <rFont val="Sylfaen"/>
        <family val="1"/>
        <charset val="204"/>
      </rPr>
      <t>გამოცემა</t>
    </r>
  </si>
  <si>
    <r>
      <t>ქალაქობის დღესასწაული</t>
    </r>
    <r>
      <rPr>
        <sz val="9"/>
        <color theme="1"/>
        <rFont val="Calibri"/>
        <family val="2"/>
        <charset val="204"/>
        <scheme val="minor"/>
      </rPr>
      <t xml:space="preserve"> ,,</t>
    </r>
    <r>
      <rPr>
        <sz val="9"/>
        <color theme="1"/>
        <rFont val="Sylfaen"/>
        <family val="1"/>
        <charset val="204"/>
      </rPr>
      <t>ორმაისობა</t>
    </r>
    <r>
      <rPr>
        <sz val="9"/>
        <color theme="1"/>
        <rFont val="Calibri"/>
        <family val="2"/>
        <charset val="204"/>
        <scheme val="minor"/>
      </rPr>
      <t>"(</t>
    </r>
    <r>
      <rPr>
        <sz val="9"/>
        <color theme="1"/>
        <rFont val="Sylfaen"/>
        <family val="1"/>
        <charset val="204"/>
      </rPr>
      <t>კვირეული</t>
    </r>
    <r>
      <rPr>
        <sz val="9"/>
        <color theme="1"/>
        <rFont val="Calibri"/>
        <family val="2"/>
        <charset val="204"/>
        <scheme val="minor"/>
      </rPr>
      <t>)</t>
    </r>
  </si>
  <si>
    <r>
      <t>ფოტო კონკურსი</t>
    </r>
    <r>
      <rPr>
        <sz val="9"/>
        <color theme="1"/>
        <rFont val="Calibri"/>
        <family val="2"/>
        <charset val="204"/>
        <scheme val="minor"/>
      </rPr>
      <t xml:space="preserve"> ,,</t>
    </r>
    <r>
      <rPr>
        <sz val="9"/>
        <color theme="1"/>
        <rFont val="Sylfaen"/>
        <family val="1"/>
        <charset val="204"/>
      </rPr>
      <t>ილო</t>
    </r>
    <r>
      <rPr>
        <sz val="9"/>
        <color theme="1"/>
        <rFont val="Calibri"/>
        <family val="2"/>
        <charset val="204"/>
        <scheme val="minor"/>
      </rPr>
      <t>"</t>
    </r>
  </si>
  <si>
    <r>
      <t xml:space="preserve">26 მაისი  </t>
    </r>
    <r>
      <rPr>
        <sz val="9"/>
        <color theme="1"/>
        <rFont val="Calibri"/>
        <family val="2"/>
        <charset val="204"/>
        <scheme val="minor"/>
      </rPr>
      <t>,,</t>
    </r>
    <r>
      <rPr>
        <sz val="9"/>
        <color theme="1"/>
        <rFont val="Sylfaen"/>
        <family val="1"/>
        <charset val="204"/>
      </rPr>
      <t>გიორგობის</t>
    </r>
    <r>
      <rPr>
        <sz val="9"/>
        <color theme="1"/>
        <rFont val="Calibri"/>
        <family val="2"/>
        <charset val="204"/>
        <scheme val="minor"/>
      </rPr>
      <t xml:space="preserve">" </t>
    </r>
    <r>
      <rPr>
        <sz val="9"/>
        <color theme="1"/>
        <rFont val="Sylfaen"/>
        <family val="1"/>
        <charset val="204"/>
      </rPr>
      <t>დღესასწაული</t>
    </r>
    <r>
      <rPr>
        <sz val="9"/>
        <color theme="1"/>
        <rFont val="Calibri"/>
        <family val="2"/>
        <charset val="204"/>
        <scheme val="minor"/>
      </rPr>
      <t xml:space="preserve">; </t>
    </r>
  </si>
  <si>
    <r>
      <t xml:space="preserve">6. ეკონომიკის განვითარების ხელშეწყობა (ორგანიზაციული კოდი 07 00): </t>
    </r>
    <r>
      <rPr>
        <sz val="9"/>
        <color theme="1"/>
        <rFont val="Sylfaen"/>
        <family val="1"/>
        <charset val="204"/>
      </rPr>
      <t>ეკონომიკური განვითარების ხელშეწყობისათვის 2019 წელს განსახორციელებელი პროექტები მიზნად ისახავს სტრატეგიული დოკუმენტების იმპლემენტაციის ხელშეწყობას; ადგილობრივი ბიზნესის სტიმულირებას და პოპულარიზაციას; უცხოური და ადგილობრივი ინვესტორების დაინტერესებას ქალაქის მიმართ; ქუთაისის, რეგიონის ტურისტულ ჰაბად ჩამოყალიბების ხელშეწყობას; გენერალური განვითარების გეგმის ცალკეული კომპონენტების მომზადებას; მუნიციპალური ქონების ეფექტური მართვის უზრუნველყოფას.</t>
    </r>
  </si>
  <si>
    <t>მკვეთრად შეზღუდული შესაძლებლობების (ნულოვანი მხედველობის) მქონე პირთა საზოგადოებაში ინტეგრაცია</t>
  </si>
  <si>
    <r>
      <t xml:space="preserve">მუხლი 2. </t>
    </r>
    <r>
      <rPr>
        <sz val="9"/>
        <rFont val="Sylfaen"/>
        <family val="1"/>
        <charset val="204"/>
      </rPr>
      <t xml:space="preserve"> ქალაქ ქუთაისის მუნიციპალიტეტის ბიუჯეტის ბალანსი</t>
    </r>
  </si>
  <si>
    <r>
      <t xml:space="preserve">მუხლი 3. </t>
    </r>
    <r>
      <rPr>
        <sz val="9"/>
        <rFont val="Sylfaen"/>
        <family val="1"/>
        <charset val="204"/>
      </rPr>
      <t>ქალაქ ქუთაისის მუნიციპალიტეტის ბიუჯეტის შემოსულობები, გადასახდელები და ნაშთის ცვლილება</t>
    </r>
  </si>
  <si>
    <r>
      <t xml:space="preserve">მუხლი 4. </t>
    </r>
    <r>
      <rPr>
        <sz val="9"/>
        <rFont val="Sylfaen"/>
        <family val="1"/>
        <charset val="204"/>
      </rPr>
      <t>ქალაქ ქუთაისის მუნიციპალიტეტის ბიუჯეტის შემოსავლები</t>
    </r>
  </si>
  <si>
    <r>
      <t xml:space="preserve">მუხლი 5. </t>
    </r>
    <r>
      <rPr>
        <sz val="9"/>
        <rFont val="Sylfaen"/>
        <family val="1"/>
        <charset val="204"/>
      </rPr>
      <t>ქალაქ ქუთაისის მუნიციპალიტეტის ბიუჯეტის გადასახადები</t>
    </r>
  </si>
  <si>
    <r>
      <rPr>
        <b/>
        <sz val="9"/>
        <rFont val="LitNusx"/>
      </rPr>
      <t>მუხლი 8.</t>
    </r>
    <r>
      <rPr>
        <sz val="9"/>
        <rFont val="LitNusx"/>
        <family val="2"/>
      </rPr>
      <t xml:space="preserve"> ქალაქ ქუთაისის მუნიციპალიტეტის ბიუჯეტის ხარჯები</t>
    </r>
  </si>
  <si>
    <t>ალაქ ქუთაისში რეგისტრირებული  პირებისათვის სამედიცინო მომსახურების, როგორც დიაგნოსტიკის, ასევე შემდგომი მკურნალობის ხარჯების ანაზღაურებაში დახმარება. დახმარებით ისარგებლებენ ქალაქ ქუთაისში რეგისტრირებული, მოსახლეობის   საყოველთაო ჯანდაცვის სახელმწიფო პროგრამით  მოსარგებლე,  მკვეთრად ან მნიშვნელოვნად შეზღუდული   შესაძლებლობის მქონე ან შეზღუდული შესაძლებლობის მქონე  პირები , მარჩენალდაკარგულის სტატუსის მქონე პირები, მარტოხელა მშობლები და მათი შვილები,  „მრავალშვიანი ოჯახების დახმარების“ს პროგრამით მოსარგებლე  ბენეფიციარები,  საბჭოური პერიოდის პოლიტიკური რეპრესიის მსხვერპლთა საზოგადოება ‘“მემორიალი“ -ს ოჯახის წევრები,  რომლებიც არ წარმოადგენენ მოსახლეობის საყოველთაო ჯანმრთელობის დაცვის 100 % დაფინანსებით მოსარგებლეებს. დახმარება გაიცემა წელიწადში ერთხელ, არაუმეტეს 1000 ლარისა,  გამონაკლის წარმოადგენს კარდიოლოგიური  ავადმყოფები მიუხედავად იმისა წარმოადგენს თუ არა პირი ზემოთაღნიშნულ პრიორიტეტულ ჯგუფს, რომლებიც დახმარებით ისარგებლებენ არაერთჯერადი მომართვის საფუძველზე, თანაგადახდის პრინციპით, არაუმეტეს  1000 ლარისა. რადიოლოგიური და ლაბორატორიული დიაგნოსტიკის შემთხვევაში დახმარება გაიცემა,  სოციალურად  დაუცველი ოჯახების მონაცემთა ერთიან ბაზაში რეგისტრირებული 100000 და დაბალი სარეიტინგო ქულის მქონე  ბენეფიციარებზე   და კარდიოლოგიურ პაციენტებზე.   ყველა სხვა  შემთხვევაში დახმარების საკითხი განიხილება და გადაწყდება დაავადების სიმძიმის , მკურნალობის მეთოდის, ღირებულების, ბენეფიციარის მატერიალური მდგომარეობის მოკვლევის საფუძველზე და სხვა გარემოებების გათვალისწინებით. მთხოვნელმა განცხადებასთან ერთად უნდა წარმოადგინოს პირადობის მოწმობა,  ანგარიშფაქტურა, ფორმა №100 სამედიცინო დაწესებულებიდან, განსაკუთრებულ შემთხვევებში სხვა დამატებითი დოკუმენტი სამსახურის მოთხოვნით. გადაუდებელი სტაციონალური მომსახურეობის შემთხვევაში ბენეფიციარის სტაციონარიდან გამოწერამდე  მათი უფლებამოსილი პირი წარმოადგენს ბენეფიციარის პირადომის მოწმობას,   მიმდინარე ფორმა 100 და წინასწარ ანგარიშფაქურას.   დაფინანსების შემთხვევაში მომსახურების გამწევი დაწესებულება წარმოადგენს გაწეული სამუშაოს ხარჯთაღრიცხვას.   ლიმიტს ზევით დახმარების საკითხი გადაწყდება სამსახურის მიერ დამატებითი არგუმენტებისა და გარემოებების საფუძველზე. ანალოგიური წესით განიხილება ყველა სხვა შემთხვევაში დახმარების საკითხი. ავთვისებიანი სიმსივნით დაავადებული პირების სამედიცნო მომსახურების ხარჯების ანაზრაურებაში დახმარება. პროგრამით მოსარგებლე პირები არიან ქ.ქუთაისსი რეგისტრირებული,   ავთვისებიანი სიმსივნით დაავადებული, მოსახლეობის საყოველთაო ჯანმრთელობის დაცვის პროგრამით მოსარგებლე, პირები, დახმარება გაიცემა არაერთჯერადი მომართვის საფუძველზე, როგორც მკურალობის   , ასევე  დიაგნოსტიკის   შემთხვევაში, არაუმეტეს 1500 ლარისა. მთხოვნელმა განცხადებასთან ერთად უნდა წარმოადგინოს პირადობის მოწმობა,  ანგარიშფაქტურა, ფორმა №100 სამედიცინო დაწესებულებიდან, განსაკუთრებულ შემთხვევებში სხვა დამატებითი დოკუმენტი სამსახურის მოთხოვნით.  ლიმიტს ზევით დახმარების საკითხი გადაწყდება სამსახურის მიერ დამატებითი არგუმენტებისა და გარემოებების საფუძველზე. C ჰეპატიტის ელიმინაციის პროგრამის ხელშეწყობის მიზნით  C ჰეპატიტით დაავადებული, ქალაქ ქუთაისში რეგისტრირებული,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ბენეფიციარებისათვის,   სამკურნალო ტაქტიკის განსაზღვრისათვის საჭირო კვლევების   დიაგნოსტიკის და მკურნალობის პერიოდში სახემწიფო პროგრამით გათვალისწინებული მონიტორინგის ღირებულების 30% თანადაფინანსება. პროგრამის სამიზნე ჯგუფს წარმოადგენს, C ჰეპატიტით დაავადებული, ქალაქ ქუთასში რეგისტრირებული, სოციალურად დაუცველი ოჯახების მონაცემთა ერთიან ბაზაში რეგისტრირებული 70000 და დაბალი სარეიტინგო ქულის მქონე  ბენეფიციარები, რომლებიც ჩართული არიან საქართველოს შრომის, ჯანმრთელობისა და სოციალური დაცვის სამინისტროს C ჰეპატიტის მართვის ღონისძიებების უზრუნველყოფის თაობაზე, სახელმწიფო პროგრამის C ჰეპატიტით დაავადებულ პირთა დიაგნოსტიკის კომპონენტში. განსაზღვრული მომსახურება ფინანსდება ფაქტობრივი ხარჯის მიხედვით, მაგრამ არაუმეტეს დიაგნოსტიკური ჯგუფისათვის დადგენილი ღირებულების 30%-სა. პროგრამით მოსარგებლე პირებმა განცხადებასთან ერთად უნდა წარმოადგინონ პირადობის დამადასტურებელი მოწმობა , ფორმა № 100, ანგარიშფაქტურა,  სოციალურად დაუცველი ოჯახების მონაცენთა ერთიანი ბაზიდან ამონაწერი. საკითხი გადაწყდება სამსახურის მიერ დამატებითი არგუმენტებისა და გარემოებების საფუძველზე.</t>
  </si>
  <si>
    <t>ქალაქ ქუთაისში რეგისტრირებული და მცხოვრები შეზღუდული შესაძლებლობების სტატუსის მქონე,  ქ. ქუთაისში არსებული ავტორიზებული უმაღლესი სასწავლებლების სტუდენტების ფუნქციური დამოუკიდებლობის ხარისხის გაუმჯობესება და მათი საზოგადოებაში ინტეგრაციის ხელშეწყობა. სმენის აპარატით მოსარგებლე სტუდენტებს დახმარება გაეწევათ აპარატის შეუფერხებელი ფუნქციონირების თვალსაზრისით. პროგრამის ფარგლებში ანაზღაურდება, კვების წყაროსათვის საჭირო ელემენტის ღირებულება, თვეში – 95 ლარის ოდენობით. მომსახურება ანაზღაურდება სამუშაოს შემსრულებლის მიერ, წარმოდგენილი შესაბამისი დოკუმენტაციის საფუძველზე.  პროგრამის ფარგლებში დაფინანსდება, გადაადგილების პრობლემის მქონე, შეზღუდული შესაძლებლობების სტატუსის მქონე სტუდენტების, ტრანსპორტირების ხარჯი, სასწავლო პროცესის მიმდინარეობის პერიოდში, 10 თვის განმავლობაში. თითოეულ ბენეფიციარს დახმარება გაეწევა, თვეში 100 ლარის ოდენობით. დახმარების მიღება მოხდება ბენეფიციარის ან მშობლის/უფლებამოსილი პირის განცხადებით მომართვის თვიდან. დახმარება გაიცემა განცხადებასთან ერთად საჭირო დოკუმენტაციის წარმოდგენის შემთხვევაში. დახმარების მიმღებმა უნდა წარმოადგინოს: ა) პირადობის მოწმობა; ბ) ცნობა-სამედიცინო დაწესებულებიდან (ფორმა №100); გ) შეზღუდული შესაძლებლობის სტატუსის დამადასტურებელი საბუთი; დ) ცნობა უმაღლესი სასწავლებლიდან;ე) ლარის ანგარიშის რეკვიზიტი ბანკიდანდა სხვა საჭირო დოკუმენტი სამსახურის მოთხოვნით.  ბენეფიციარს, დახმარება შეუწყდება სტუდენტის სტატუსის შეჩერების მომდევნო თვის პირველი რიცხვიდან.</t>
  </si>
  <si>
    <t xml:space="preserve">პროგრამა ითვალისწინებს 2017 წლის 31 დეკემბრის ჩათვლით ქალაქ ქუთაისში  რეგისტრირებული და მცხოვრები 2-15 წლის ჩათვლით ბავშვების, რომელთა ძირითადი დიაგნოზია (ICD-10) კლასიფიკაციის მიხედვით განსაზღვრული განვითარების ზოგადი აშლილობები (F84.0,F84.9), სარეაბილიტაციო მომსახურებას. პროგრამაში პირველადი ჩართვის შემთხვევაში ბენეფიციარის დიაგნოზი განსაზღვრული უნდა იყოს ADOS ტესტირების შედეგის საფუძველზე.  მიმწოდებელი ვალდებულია ქვეპროგრამის განმახორციელებს წარუდგინოს პროგრამით გათვალისწინებული მოთხოვნების დაკმაყოფილების დამადასტურებელი დოკუმენტაცია. ქვეპროგრამით განსაზღვრულ სერვისებს წარმოადგენს: მიმწოდებლის მიერ აუტიზმის სპექტრის დარღვევის მქონე ბავშვთა განვითარებისა და ადაპტური ფუნქციონირების დონის შეფასება და ინდივიდუალური განვითარების წლიური გეგმის შედგენა; ბავშვის მოტორული, შემეცნებითი, სოციალური განვითარების, თვითმოვლისა და დამოუკიდებლად ფუნქციონირების უნარების ჩამოყალიბების ხელშეწყობა. აღნიშნული ღონისძიება თავის მხრივ მოიცავს საჭიროების შემთხვევაში, მულტიდისციპლინური გუნდის – რამდენიმე სპეციალისტის (ფსიქოლოგი, ფსიქიატრი, ნევროლოგი, ქცევითი თერაპევტი, ოკუპაციური თერაპევტი, ლოგოპედი, სპეციალური პედაგოგი და სხვა) მიერ, ბენეფიციარისათვის ინდივიდუალური განვითარების წლიური გეგმის შესაბამისად, კომპლექსური თერაპიის მიწოდებას, თვეში, არაუმეტეს, 20 ინდივიდუალური სეანსისა (მათ შორის, გამოყენებითი ქცევითი ანალიზის თერაპია, საჭიროებისამებრ მეტყველების თერაპია, ოკუპაციური თერაპია და სხვა); ქვეპროგრამით განსაზღვრული თითოეული ინდივიდუალური სეანსის ხანგრძლივობა შეადგენს არანაკლებ, 1 საათს; ქვეპროგრამის ფარგლებში, წლიური გეგმის შესაბამისად, თვეში 20 სეანსის განსაზღვრის შემთხვევაში, გამოყენებითი ქცევითი ანალიზის თერაპიის სეანსების მინიმალურმა ოდენობამ უნდა შეადგინოს არანაკლებ, 14 სეანსი, ხოლო წლიური გეგმის შესაბამისად, თვეში 20-ზე ნაკლები სეანსის განსაზღვრის შემთხვევაში, სეანსების ოდენობის არანაკლებ 3/4; მშობლის/კანონიერი წარმომადგენლის მომზადება (მათ შორის, შესაბამისი უნარ-ჩვევების განვითარება და სპეციფიკური ზრუნვის სწავლება) და კონსულტირება ბავშვის განვითარების ინდივიდუალური გეგმის განხორციელების ხელშეწყობის მიზნით; მიმწოდებელი, ქვეპროგრამაში ჩართვისას, ქვეპროგრამის განმახორციელებელთან წარმოადგენს სიას მასთან აღრიცხვაზე მყოფ იმ პირების შესახებ, რომლებიც აკმაყოფილებენ პროგრამის კრიტერიუმებს. ქვეპროგრამის განმახორციელებლის მიერ დადგენილი ფორმის სიას თან უნდა ერთვოდეს შემდეგი დოკუმენტაცია: ა) მოსარგებლის პირადობის დამადასტურებელი დოკუმენტის (დაბადების მოწმობა, პასპორტი, იძულებით გადაადგილებული პირის მოწმობა) ასლი; ბ) მშობლის/კანონიერი წარმომადგენლის პირადობის დამადასტურებელი დოკუმენტის (მოქალაქის პირადობის მოწმობა ან პასპორტი) ასლი, კანონიერი წარმომადგენლის შემთხვევაში - აღნიშნულის დამადასტურებელი დოკუმენტის ასლი; გ) ქალაქ ქუთაისში რეგისტრაციის დამადასტურებელი დოკუმენტი (საინფორმაციო ბარათი); დ) მოსარგებლის ჯანმრთელობის მდგომარეობის შესახებ ცნობა (ფორმა №IV-100/ა), რომელიც გაცემული უნდა იყოს ცნობის ქვეპროგრამის განმახორციელებელთან წარდგენამდე არაუმეტეს, 2 თვით ადრე და მასში მითითებული უნდა იყოს პირის ძირითადი დიაგნოზი და დიაგნოსტიკისთვის აუცილებელი, სულ მცირე, ADOS ტესტირების შედეგი; ამასთან, სერვისით უწყვეტად სარგებლობისათვის, ყოველი მომდევნო წლის დასაწყისში უნდა იქნეს წარმოდგენილი ჯანმრთელობის მდგომარეობის შესახებ ცნობა (ფორმა №IV-100/ა). ე) შეზღუდული შესაძლებლობის სტატუსის დამადასტურებელი დოკუმენტი (ასეთის არსებობის შემთხვევაში); მიმწოდებელთან, დადგენილი ლიმიტის ფარგლებში გაჩენილ ვაკანტურ ადგილებზე, ახალი მოსარგებლის ჩართვა ხდება დაინტერესებული პირის განცხადების საფუძველზე (მშობელი/კანონიერი წარმომადგენელი). ქვეპროგრამაში ჩართვისას, პრიორიტეტი მიენიჭება მომლოდინეთა რიგში/სიაში მყოფ სოციალურდ დაუცველ ოჯახს, რომლის ქულა არ არემატება 70 000;  ასევე იმ პირს, რომელმაც უფრო ადრე მიმართა განმახორციელებელს განცხადებით. გაწეული მომსახურება ანაზღაურდება სრულად,თითოეულ ბენეფიციარზე 420 ლარის ოდენობთ. 6 თვეში ერთხელ მომსახურების მიმწოდებლები, ქალაქ ქუთაისის მუნიციპალიტეტის მერიის სოციალურ საკითხთა სამსახურში წარმოადგენენ ბენეფიციარებისათვის გაწეული მომსახურების საერთაშორისოდ აღიარებული მეთოდოლოგიების გამოყენებით (მ.შ. ABLLS-R, VB-MAPP და სხვა) შეფასების შედეგებს. მიმწოდებლის მიერ, შესრულებული სამუშაოს ანგარიში წარმოდგენილი უნდა იყოს ყოველი მომდევნო თვის 5 რიცხვამდე, შემდეგი ფორმის მიხედვით:  ინფორმაცია ბენეფიციარების შესახებ (სახელი, გვარი, პირადი ნომერი, დაბადების თარიღი); ინფორმაცია გაწეული მომსახურების შესახებ(ქცევის გამოყენებითი ანალიზის, მეტყველებისა და ოკუპაციური თერაპიის კურსის თვეში ჩატარებული სეანსების რაოდენობისა და ასანაზღაურებელი თანხის თაობაზე). ინფორმაცია ბენეფიციარის კანონიერი წარმომადგენლის შესახებ;  ანგარიშ-ფაქტურა. ქვეპროგრამით გათვალისწინებული მიმწოდებელი უნდა აკმაყოფილებდეს შემდეგ კრიტერიუმებს: ა) ჰქონდეს ქვეპროგრამით გათვალისწინებული ყველა მომსახურების განხორციელების, სულ მცირე, 1 წლიანი გამოცდილება. ბ) ჰქონდეს შესაბამისი მომსახურების მულტიდისციპლინური გუნდის - ნევროლოგი, ფსიქიატრი, ფსიქოლოგი, ოკუპაციური თერაპევტი, ფსიქოლოგი, სპეციალური პედაგოგი, ქცევითი თერაპევტი, მეტყველების თერაპევტი და სხვა - ჩართულობით უზრუნველყოფის შესაძლებლობა; 
გ) ჰყავდეს ქცევითი თერაპევტი (10 მოსარგებლეზე, არანაკლებ, 1 თერაპევტი. ამასთან, თუ ქცევითი თერაპევტი წარმოადგენს სხვადასხვა მიმწოდებლის მიერ დასაქმებულს მას ჯამში ქვეპროგრამის ფარგლებში უნდა ჰყავდეს 10 მოსარგებლე), რომელიც არის ბავშვის ქცევითი აშლილობების მართვის უნარ - ჩვევების მქონე დიპლომირებული სპეციალისტი ფსიქოლოგიაში ან მომიჯნავე სპეციალობაში (სპეციალური პედაგოგი, პედაგოგი, ოკუპაციური თერაპევტი, ენისა და მეტყველების თერაპევტი, სოციალური მუშაკი) და გავლილი აქვს გამოყენებითი ქცევითი ანალიზის ბაზისური მომზადების საერთაშორისო ან/და ადგილობრივი კურსი, რაც  დასტურდება სერტიფიკატით ან/და შესაბამისი დოკუმენტით და აქვს ქცევითი თერაპიის დამოუკიდებლად ჩატარების, სულ მცირე,  1 წლიანი სამუშაო გამოცდილება;  დ) აუცილებელია, ყოველ 5 ქცევით თერაპევტზე ჰყავდეს ფსიქოლოგიის მეცნიერებათა მაგისტრის ხარისხის მქონე ერთი ქცევითი თერაპევტი (სუპერვაიზერი), ამასთან, თუ სუპერვაიზერი წარმოადგენს სხვადასხვა მიმწოდებლის მიერ დასაქმებულს ის ჯამში ქვეპროგრამის ფარგლებში ზედამხედველობას უნდა უწევდეს 5 ქცევით თერაპევტს და შესაბამისად, არაუმეტეს 50 ბენეფიციარს უნდა მართავდეს) რომელსაც შეუძლია: ბავშვის/მოზარდის უნარების შეფასება/გადაფასება შესაბამისი საერთაშორისო მეთოდოლოგიის გამოყენებით (ინსტრუმენტები: ABLLS,VB-MAPP და სხვა);  ინდივიდუალური თერაპიული პროგრამის შედგენა;  აქვს აუტიზმის სპექტრის აშლილობის მქონე ბავშვებთან დამოუკიდებლად მუშაობის, სულ მცირე, 2 წლის გამოცდილება; სრულად გავლილი აქვს გამოყენებითი ქცევითი ანალიზის საერთაშორისო კურსი ან მომზადებულია საერთაშორისო ექსპერტების მიერ, რაც დასტურდება შესაბამისი სერტიფიკატით. ე) უზრუნველყოფილი უნდა იყოს შესაბამისი მატერიალურ-ტექნიკური ბაზით (თითოეული მოსარგებლისათვის ერთი-ერთზე სერვისის განსახორციელებლად). 
ვ) ჯგუფური სეანსის შემთხვევაში, ჯგუფში მოსარგებლეების მინიმალური რაოდენობა უნდა იყოს  2 და მაქსიმალური 4, ხოლო ყოველი 2 მოსარგებლისათვის უნდა იყოს გათვალისწინებული 1 შესაბამისი სპეციალისტი არაუმეტეს 4 ჯგუფური თერაპიისა თვეში. </t>
  </si>
  <si>
    <r>
      <t xml:space="preserve">მუხლი 31. </t>
    </r>
    <r>
      <rPr>
        <sz val="9"/>
        <color theme="1"/>
        <rFont val="Sylfaen"/>
        <family val="1"/>
        <charset val="204"/>
      </rPr>
      <t>დაგენილება ამოქმედდეს 2019 წლის 1 იანვრიდან.</t>
    </r>
  </si>
  <si>
    <r>
      <rPr>
        <sz val="9"/>
        <rFont val="Sylfaen"/>
        <family val="1"/>
        <charset val="204"/>
      </rPr>
      <t>საქართველოს ორგანული კანონის, „ადგილობრივი თვითმმართველობის კოდექსი“ 24–ე მუხლის პირველი პუნქტის „დ“ ქვეპუნქტის „დ.ა“ ქვეპუნქტის, 91–ე მუხლის, საქართველოს საბიუჯეტო კოდექსის 77–ე მუხლის მე–7, მე–8, მე–9, მე–10 პუნქტებისა და 78–ე მუხლის მე–2 პუნქტის საფუძველზე, განიხილა რა ქალაქ ქუთაისის მუნიციპალიტეტის 2019 წლის ბიუჯეტის პროექტი, ქალაქ ქუთაისის მუნიციპალიტეტის საკრებულო</t>
    </r>
    <r>
      <rPr>
        <b/>
        <sz val="9"/>
        <rFont val="Sylfaen"/>
        <family val="1"/>
      </rPr>
      <t xml:space="preserve">  ა დ გ ე ნ ს :</t>
    </r>
  </si>
  <si>
    <r>
      <t xml:space="preserve">მუხლი 1. </t>
    </r>
    <r>
      <rPr>
        <sz val="9"/>
        <rFont val="Sylfaen"/>
        <family val="1"/>
        <charset val="204"/>
      </rPr>
      <t>დამტკიცდეს ქალაქ ქუთაისის მუნიციპალიტეტის 2019 წლის ბიუჯეტი წინამდებარე რედაქციით.</t>
    </r>
  </si>
  <si>
    <t>1) განისაზღვროს ქალაქ ქუთაისის მუნიციპალიტეტის ბიუჯეტის არაფინანსური აქტივების ზრდა 6198.2 ათასი ლარის ოდენობით, შემდეგი რედაქციით:</t>
  </si>
  <si>
    <t>2) განისაზღვროს ქალაქ ქუთაისის მუნიციპალიტეტის ბიუჯეტის არაფინანსური აქტივების კლება 4000.0 ათასი ლარის ოდენობით, შემდეგი რედაქციით:</t>
  </si>
  <si>
    <r>
      <rPr>
        <b/>
        <sz val="9"/>
        <color theme="1"/>
        <rFont val="Sylfaen"/>
        <family val="1"/>
        <charset val="204"/>
      </rPr>
      <t xml:space="preserve">შენიშვნა: </t>
    </r>
    <r>
      <rPr>
        <sz val="9"/>
        <color theme="1"/>
        <rFont val="Sylfaen"/>
        <family val="1"/>
        <charset val="204"/>
      </rPr>
      <t>აღებული ვალდებულებების დასაფინანსებლად 2019 წლის ბიუჯეტში წლიური გეგმა განისაზღვრა 940.0 ათასი ლარის ოდენობით, აქედან: ქალაქ ქუთაისის მერიასა და მუნიციპალური განვითარების ფონდს შორის გაფორმებული ხელშეკრულების თანახმად, 2019 წლის ბიუჯეტში გათვალისწინებულ იქნა ქალაქ ქუთაისში 2004–2005 წლებში განხორციელებული პროექტებისათვის აღებული ვალდებულების დასაფარად 790.0 ათასი ლარი. წინა პერიოდში შეუსრულებელი ვალდებულებების დასაფარავად და სასამართლო გადაწყვეტილებების აღსრულების ფინანსური უზრუნველყოფისათვის ადგილობრივი ბიუჯეტიდან გამოყოფილია 150.0 ათასი ლარი. ქალაქ ქუთაისის მუნიციპალიტეტის ბიუჯეტით გასასტუმრებელი ვალის ნაშთი 2018 წლის ბოლოს შეადგენს 5814.0 ათას ლარს</t>
    </r>
  </si>
  <si>
    <t xml:space="preserve">თ ა ვ ი   III
ქალაქ ქუთაისის მუნიციპალიტეტის ბიუჯეტის 
პრიორიტეტები და პროგრამები
მუხლი  13. ქალაქ ქუთაისის მუნიციპალიტეტის ბიუჯეტით განსაზღვრული პრიორიტეტების, პროგრამებისა და ქვეპროგრამების აღწერა, მოსალოდნელი შედეგები და შეფასების ინდიკატორები
</t>
  </si>
  <si>
    <r>
      <t>1.</t>
    </r>
    <r>
      <rPr>
        <sz val="9"/>
        <rFont val="Sylfaen"/>
        <family val="1"/>
        <charset val="204"/>
      </rPr>
      <t xml:space="preserve"> </t>
    </r>
    <r>
      <rPr>
        <b/>
        <sz val="9"/>
        <rFont val="Sylfaen"/>
        <family val="1"/>
        <charset val="204"/>
      </rPr>
      <t xml:space="preserve">ინფრასტრუქტურა (პოგრამული კოდი 02 00) </t>
    </r>
    <r>
      <rPr>
        <sz val="9"/>
        <rFont val="Sylfaen"/>
        <family val="1"/>
        <charset val="204"/>
      </rPr>
      <t>ქალაქის მოსახლეობის კეთილდღეობის ამაღლებისა და ეკონომიკური განვითარების აუცილებელი პირობაა ინფრასტრუქტურის შემდგომი გაუმჯობესება, ამიტომ, აღნიშნული მიმართულება ქალაქის ბიუჯეტის ერთ–ერთ მთავარ პრიორიტეტს წარმოადგენს. პრიორიტეტის ფარგლებში გაგრძელდება საგზაო და კომუნალური ინფრასტრუქტურის რეაბილიტაცია. ასევე, ინფრასტრუქტურის რეაბილიტაციის გარდა, განხორციელდება არსებული ინფრასტრუქტურის მოვლა–შენახვა და დაფინანსდება მის ექსპლოატაციასთან დაკავშირებული ხარჯები.</t>
    </r>
  </si>
  <si>
    <t>ქალაქ ქუთაისის მუნიციპალიტეტის მერიის პირველადი სტრუქტურული ერთეული – ინფრასტრუქტურის განვითარების, კეთილმოწყობისა და დასუფთავების სამსახური. ააიპ „ქუთგანათება“</t>
  </si>
  <si>
    <t>მოწესრიგებული საგზაო ინფრასტრუქტურა და მოსახლეობის გადაადგილებისთვის შექმნილი უსაფრთხო გარემო</t>
  </si>
  <si>
    <t>ქალაქის მაშტაბით ქუჩების გარკვეული ნაწილი საჭიროებს მიმდინარე ორმოულ შეკეთებას, რათა გახანგრძლივდეს მათი ექსპლოატაციისა და გამოყენების ვადები. აქედან გმომდინარე მნიშვნელოვანია გზების მიმდინარე შეკეთება.</t>
  </si>
  <si>
    <t>კლიმატური პირობები, კონტრაქტორის მიერ არაკეთილსინდისიერად შერულებული სამუშაო, ახალი გარემოებები, რომელიც პროექტით არ არის გათვალისწინებული</t>
  </si>
  <si>
    <t>სანიაღვრე ინფრასტრუქტურა წარმოადგენს ქალაქის ერთ-ერთ პრობლემატურ ნაწილს. პროგრამის ფარგლებში განხორციელდება როგორც მიმდინარე საექსპლოატაციო, ასევე სარეაბილიტაციო და კაპიტალური სამუშაოები</t>
  </si>
  <si>
    <t>გამართულად ფუნქციონირებადი გარე განათების ქსელი, დროულად აღმოფხვრილი პერიოდულად წარმოქმნილი შეფერხებები</t>
  </si>
  <si>
    <t>მოსახლეობისათვის კომფორტული და უსაფრთხო გარემო.</t>
  </si>
  <si>
    <t>რეაბილიტირებული ობიექტების რაოდენობა</t>
  </si>
  <si>
    <t>გაუმჯობესებული და კომფორტული საცხოვრებელი გარემო</t>
  </si>
  <si>
    <t xml:space="preserve">ქვეპროგრამა: მრავალბინიანი საცხოვრებელი სახლების მცხოვრებთათვის სხვადასხვა სახეობის მასალის შეძენა-გადაცემა (პროგრამული  კოდი 02 05 07) </t>
  </si>
  <si>
    <t>მდგრადობაშენარჩინებული მაღლივი კორპუსების სარდაფები</t>
  </si>
  <si>
    <t>ე.ე)</t>
  </si>
  <si>
    <t xml:space="preserve">პროგრამა: ქალაქის დასუფთავება და ნარჩენების გატანა (პროგრამული  კოდი 03 01) </t>
  </si>
  <si>
    <t>ქალქაის ეკოლოგიური და უსაფრთხო მდგომარეობის შენარჩუნება-გაუმჯობესება.</t>
  </si>
  <si>
    <t>ქალაქის ეკოლოგიური მდგომარეობის შენარჩუნება და გაუმჯობესება.</t>
  </si>
  <si>
    <t xml:space="preserve">პროგრამა: მწვანე ნარგავების მოვლა-პატრონობა, განვითარება (პროგრამული  კოდი 03 02) </t>
  </si>
  <si>
    <t>ეკოლოგიური მდგომარეობის გაუმჯობესება</t>
  </si>
  <si>
    <t>ააიპ "ქალაქ ქუთაისის ხელბურთის კლუბი ქუათისი 2015"</t>
  </si>
  <si>
    <t>ააიპ "ქალაქ ქუთაისის ხელბურთის კლუბი ქუათისი 2015" - ის ფუნქციონირების ხელშეწყობა</t>
  </si>
  <si>
    <t>ფეხბურთის განვითარება</t>
  </si>
  <si>
    <t>კულტურული ცხოვრების წესის პროპაგანდა</t>
  </si>
  <si>
    <t>წლის განმავლობაში ჩატარებული ღონისზიებების რაოდენობა</t>
  </si>
  <si>
    <t>სტუმართა რაოდენობა</t>
  </si>
  <si>
    <t>ქალაქის გამრავალფეროვნებული  კულტურული ცხოვრება</t>
  </si>
  <si>
    <t>მოსახლეობის ჯანმრთელობის შენარჩუნება და საგანგებო სიტუაციების ლოკალიზება</t>
  </si>
  <si>
    <t>აუცილებელი პირობებით უზრუნველყოფილი საცხოვრისი</t>
  </si>
  <si>
    <t xml:space="preserve">ქვეპროგრამა: განსაკუთრებული საჭიროების მქონე პირთა თანადგომა (პროგრამული  კოდი 06 02 06) </t>
  </si>
  <si>
    <t>ქვეპროგრამა:  შეზღუდული შესაძლებლობის მქონე პირთა დახმარება (პროგრამული კოდი 06 02 07)</t>
  </si>
  <si>
    <t>ბ.ზ)</t>
  </si>
  <si>
    <t>ქალაქში საბინაო ფონდის არარსებობა მნიშვნელოვან პრობლემებს ქმნიდა სოციალურ სფეროში არსებული საკითხების მოგვარების კუთხით. საქართველოს ორგანული კანონის „ადგილობრივი თვითმმართველობის კოდექსი“ შესაბამისად, საბინაო ფონდის შექმნა თვითმმართველობის კომპეტენციას წარმოადგენს. 2017 წელს მოხდა აღნიშნული საცხოვრისის შეძენა და უსახლკაროებზე გადაცემა.   2019 წელს განსაზღვრულია ქალაქ ქუთაისის მუნიციპალიტეტის მერიის მიერ  ხელშეკრულებით ნაკისრი ვალდებულების დარჩენილი თანხის ანაზღაურება.</t>
  </si>
  <si>
    <t xml:space="preserve">ქვეპროგრამა: მარტოხელა მშობელთა დახმარება (პროგრამული  კოდი 06 02 17) </t>
  </si>
  <si>
    <t>პროგრამით მოსარგებლე ბენეფიციართა რაოდენობა</t>
  </si>
  <si>
    <t xml:space="preserve">ქვეპროგრამა: ოჯახური ძალადობის მსხვერპლთა დახმარება (პროგრამული  კოდი 06 02 18) </t>
  </si>
  <si>
    <t xml:space="preserve">ქვეპროგრამა: საქართველოს "sos" ბავშვთა სოფლის მიერ განხორციელებული პროექტის - დღის ცენტრის ბენეფიციარების დახმარების პროგრამა (პროგრამული  კოდი 06 02 19) </t>
  </si>
  <si>
    <t xml:space="preserve">ქვეპროგრამა: შეზღუდული შესაძლებლობების სტატუსის მქონე სტუდენტების მხარდაჭერა  (პროგრამული  კოდი 06 02 20) </t>
  </si>
  <si>
    <t xml:space="preserve">ქვეპროგრამა: გადაუდებელი რეაგირების პროგრამა  (პროგრამული  კოდი 06 02 21) </t>
  </si>
  <si>
    <t xml:space="preserve">ქვეპროგრამა: მკვეთრად შეზღუდული შესაძლებლობების (ნულოვანი მხედველობის) მქონე პირთა საზოგადოებაში ინტეგრაციის ხელშეწყობი პროგრამა  (პროგრამული  კოდი 06 02 22) </t>
  </si>
  <si>
    <t xml:space="preserve">პროგრამა: თვითმმართელობის ქონების რეგისტრაციის, დაცვისა და ბალანსზე აყვანის პროგრამა (პროგრამული  კოდი 07 01) </t>
  </si>
  <si>
    <t>პროგრამის ღონიძსიებები</t>
  </si>
  <si>
    <t xml:space="preserve">პროგრამა: ქალაქის გენერალური გეგმის შედგენა (პროგრამული  კოდი 07 02) </t>
  </si>
  <si>
    <t xml:space="preserve">პროგრამა: ეკონომიკის სტიმულირებისა და ბიზნესის ხელშეწყობის პროგრამა (პროგრამული  კოდი 07 03)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</si>
</sst>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10409]#,##0.0"/>
    <numFmt numFmtId="166" formatCode="#,##0.0;[Red]#,##0.0"/>
    <numFmt numFmtId="167" formatCode="#,##0;[Red]#,##0"/>
    <numFmt numFmtId="168" formatCode="0.0"/>
    <numFmt numFmtId="169" formatCode="#,##0.0\ _G_E_L"/>
  </numFmts>
  <fonts count="66" x14ac:knownFonts="1">
    <font>
      <sz val="11"/>
      <color theme="1"/>
      <name val="Calibri"/>
      <family val="2"/>
      <scheme val="minor"/>
    </font>
    <font>
      <b/>
      <sz val="9"/>
      <color rgb="FF000000"/>
      <name val="Sylfaen"/>
      <family val="1"/>
    </font>
    <font>
      <b/>
      <sz val="10"/>
      <color rgb="FF000000"/>
      <name val="Sylfaen"/>
      <family val="1"/>
    </font>
    <font>
      <sz val="11"/>
      <color rgb="FF000000"/>
      <name val="Calibri"/>
      <family val="2"/>
      <scheme val="minor"/>
    </font>
    <font>
      <sz val="11"/>
      <name val="Sylfaen"/>
      <family val="1"/>
      <charset val="204"/>
    </font>
    <font>
      <sz val="9"/>
      <color theme="1"/>
      <name val="Calibri"/>
      <family val="2"/>
      <scheme val="minor"/>
    </font>
    <font>
      <sz val="10"/>
      <name val="Arial"/>
      <family val="2"/>
      <charset val="204"/>
    </font>
    <font>
      <sz val="11"/>
      <color indexed="60"/>
      <name val="Sylfaen"/>
      <family val="1"/>
      <charset val="204"/>
    </font>
    <font>
      <sz val="11"/>
      <color indexed="12"/>
      <name val="Sylfaen"/>
      <family val="1"/>
      <charset val="204"/>
    </font>
    <font>
      <sz val="11"/>
      <color indexed="10"/>
      <name val="Sylfaen"/>
      <family val="1"/>
      <charset val="204"/>
    </font>
    <font>
      <b/>
      <sz val="11"/>
      <color rgb="FF000000"/>
      <name val="Sylfaen"/>
      <family val="1"/>
    </font>
    <font>
      <sz val="10"/>
      <name val="Arial"/>
      <family val="2"/>
    </font>
    <font>
      <b/>
      <sz val="11"/>
      <name val="Sylfaen"/>
      <family val="1"/>
      <charset val="204"/>
    </font>
    <font>
      <b/>
      <sz val="11"/>
      <color rgb="FF000000"/>
      <name val="Sylfaen"/>
      <family val="1"/>
      <charset val="204"/>
    </font>
    <font>
      <sz val="11"/>
      <color rgb="FF000000"/>
      <name val="Sylfaen"/>
      <family val="1"/>
      <charset val="204"/>
    </font>
    <font>
      <sz val="11"/>
      <name val="Sylfaen"/>
      <family val="1"/>
    </font>
    <font>
      <b/>
      <sz val="11"/>
      <name val="Sylfaen"/>
      <family val="1"/>
    </font>
    <font>
      <sz val="10"/>
      <name val="Arial"/>
      <family val="2"/>
      <charset val="204"/>
    </font>
    <font>
      <b/>
      <sz val="11"/>
      <color indexed="10"/>
      <name val="Sylfaen"/>
      <family val="1"/>
    </font>
    <font>
      <b/>
      <sz val="11"/>
      <color indexed="12"/>
      <name val="Sylfaen"/>
      <family val="1"/>
    </font>
    <font>
      <b/>
      <sz val="10"/>
      <color indexed="10"/>
      <name val="LitNusx"/>
      <family val="2"/>
    </font>
    <font>
      <b/>
      <sz val="10"/>
      <color indexed="10"/>
      <name val="Arial"/>
      <family val="2"/>
    </font>
    <font>
      <b/>
      <sz val="10"/>
      <name val="Arial"/>
      <family val="2"/>
      <charset val="204"/>
    </font>
    <font>
      <b/>
      <sz val="11"/>
      <color indexed="48"/>
      <name val="Sylfaen"/>
      <family val="1"/>
    </font>
    <font>
      <b/>
      <sz val="11"/>
      <color theme="3" tint="-0.249977111117893"/>
      <name val="Sylfaen"/>
      <family val="1"/>
    </font>
    <font>
      <sz val="10"/>
      <color indexed="48"/>
      <name val="Arial"/>
      <family val="2"/>
      <charset val="204"/>
    </font>
    <font>
      <b/>
      <sz val="11"/>
      <color indexed="57"/>
      <name val="Sylfaen"/>
      <family val="1"/>
    </font>
    <font>
      <sz val="13"/>
      <name val="Arial"/>
      <family val="2"/>
      <charset val="204"/>
    </font>
    <font>
      <sz val="13"/>
      <color indexed="57"/>
      <name val="Arial"/>
      <family val="2"/>
      <charset val="204"/>
    </font>
    <font>
      <sz val="13"/>
      <color theme="3" tint="-0.249977111117893"/>
      <name val="Arial"/>
      <family val="2"/>
      <charset val="204"/>
    </font>
    <font>
      <sz val="10"/>
      <color indexed="62"/>
      <name val="Arial"/>
      <family val="2"/>
      <charset val="204"/>
    </font>
    <font>
      <sz val="10"/>
      <color indexed="17"/>
      <name val="Arial"/>
      <family val="2"/>
      <charset val="204"/>
    </font>
    <font>
      <sz val="11"/>
      <color indexed="8"/>
      <name val="Sylfaen"/>
      <family val="1"/>
    </font>
    <font>
      <sz val="10"/>
      <name val="Sylfaen"/>
      <family val="1"/>
    </font>
    <font>
      <b/>
      <sz val="10"/>
      <color indexed="10"/>
      <name val="Sylfaen"/>
      <family val="1"/>
    </font>
    <font>
      <b/>
      <sz val="11"/>
      <color indexed="8"/>
      <name val="Sylfaen"/>
      <family val="1"/>
    </font>
    <font>
      <b/>
      <sz val="10"/>
      <color indexed="8"/>
      <name val="Sylfaen"/>
      <family val="1"/>
    </font>
    <font>
      <sz val="11"/>
      <name val="LitNusx"/>
      <family val="2"/>
    </font>
    <font>
      <b/>
      <sz val="11"/>
      <name val="LitNusx"/>
      <family val="2"/>
    </font>
    <font>
      <b/>
      <sz val="11"/>
      <color indexed="10"/>
      <name val="LitNusx"/>
      <family val="2"/>
    </font>
    <font>
      <b/>
      <sz val="11"/>
      <color indexed="12"/>
      <name val="LitNusx"/>
      <family val="2"/>
    </font>
    <font>
      <sz val="11"/>
      <name val="Arial"/>
      <family val="2"/>
      <charset val="204"/>
    </font>
    <font>
      <b/>
      <sz val="9"/>
      <color theme="1"/>
      <name val="Sylfaen"/>
      <family val="1"/>
      <charset val="204"/>
    </font>
    <font>
      <sz val="9"/>
      <color theme="1"/>
      <name val="Sylfaen"/>
      <family val="1"/>
      <charset val="204"/>
    </font>
    <font>
      <sz val="9"/>
      <color rgb="FF000000"/>
      <name val="Sylfaen"/>
      <family val="1"/>
      <charset val="204"/>
    </font>
    <font>
      <b/>
      <sz val="9"/>
      <name val="Sylfaen"/>
      <family val="1"/>
      <charset val="204"/>
    </font>
    <font>
      <b/>
      <sz val="9"/>
      <color rgb="FF000000"/>
      <name val="Sylfaen"/>
      <family val="1"/>
      <charset val="204"/>
    </font>
    <font>
      <sz val="9"/>
      <name val="Sylfaen"/>
      <family val="1"/>
      <charset val="204"/>
    </font>
    <font>
      <b/>
      <sz val="9"/>
      <color rgb="FFFF0000"/>
      <name val="Sylfaen"/>
      <family val="1"/>
      <charset val="204"/>
    </font>
    <font>
      <sz val="9"/>
      <color rgb="FFFF0000"/>
      <name val="Sylfaen"/>
      <family val="1"/>
      <charset val="204"/>
    </font>
    <font>
      <sz val="9"/>
      <name val="Calibri"/>
      <family val="1"/>
      <charset val="204"/>
      <scheme val="minor"/>
    </font>
    <font>
      <vertAlign val="superscript"/>
      <sz val="9"/>
      <color theme="1"/>
      <name val="Sylfaen"/>
      <family val="1"/>
      <charset val="204"/>
    </font>
    <font>
      <b/>
      <sz val="9"/>
      <color theme="1"/>
      <name val="Calibri"/>
      <family val="2"/>
      <charset val="204"/>
      <scheme val="minor"/>
    </font>
    <font>
      <sz val="9"/>
      <color theme="1"/>
      <name val="Calibri"/>
      <family val="2"/>
      <charset val="204"/>
      <scheme val="minor"/>
    </font>
    <font>
      <b/>
      <sz val="9"/>
      <color theme="1"/>
      <name val="Calibri"/>
      <family val="2"/>
      <scheme val="minor"/>
    </font>
    <font>
      <sz val="9"/>
      <name val="Calibri"/>
      <family val="2"/>
      <charset val="204"/>
      <scheme val="minor"/>
    </font>
    <font>
      <sz val="9"/>
      <name val="Sylfaen"/>
      <family val="1"/>
    </font>
    <font>
      <b/>
      <sz val="9"/>
      <color theme="1"/>
      <name val="Sylfaen"/>
      <family val="1"/>
    </font>
    <font>
      <b/>
      <sz val="9"/>
      <name val="Sylfaen"/>
      <family val="1"/>
    </font>
    <font>
      <sz val="9"/>
      <name val="LitNusx"/>
      <family val="2"/>
    </font>
    <font>
      <sz val="9"/>
      <name val="LitNusx"/>
    </font>
    <font>
      <b/>
      <sz val="9"/>
      <name val="LitNusx"/>
      <family val="2"/>
    </font>
    <font>
      <b/>
      <sz val="9"/>
      <color indexed="10"/>
      <name val="LitNusx"/>
      <family val="2"/>
    </font>
    <font>
      <b/>
      <sz val="9"/>
      <color indexed="12"/>
      <name val="LitNusx"/>
      <family val="2"/>
    </font>
    <font>
      <sz val="9"/>
      <color indexed="8"/>
      <name val="Sylfaen"/>
      <family val="1"/>
      <charset val="204"/>
    </font>
    <font>
      <b/>
      <sz val="9"/>
      <name val="LitNusx"/>
    </font>
  </fonts>
  <fills count="1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indexed="11"/>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xf numFmtId="0" fontId="3" fillId="0" borderId="0"/>
    <xf numFmtId="0" fontId="6" fillId="0" borderId="0"/>
    <xf numFmtId="43" fontId="11" fillId="0" borderId="0" applyFont="0" applyFill="0" applyBorder="0" applyAlignment="0" applyProtection="0"/>
    <xf numFmtId="0" fontId="11" fillId="0" borderId="0"/>
    <xf numFmtId="0" fontId="6" fillId="0" borderId="0"/>
    <xf numFmtId="0" fontId="17" fillId="0" borderId="0"/>
    <xf numFmtId="43" fontId="6" fillId="0" borderId="0" applyFont="0" applyFill="0" applyBorder="0" applyAlignment="0" applyProtection="0"/>
  </cellStyleXfs>
  <cellXfs count="535">
    <xf numFmtId="0" fontId="0" fillId="0" borderId="0" xfId="0"/>
    <xf numFmtId="0" fontId="4" fillId="0" borderId="0" xfId="1" applyFont="1" applyFill="1" applyBorder="1"/>
    <xf numFmtId="0" fontId="4" fillId="0" borderId="0" xfId="1" applyFont="1" applyFill="1" applyBorder="1" applyAlignment="1">
      <alignment vertical="center"/>
    </xf>
    <xf numFmtId="0" fontId="5" fillId="0" borderId="0" xfId="0" applyFont="1"/>
    <xf numFmtId="0" fontId="5" fillId="0" borderId="0" xfId="0" applyFont="1" applyAlignment="1">
      <alignment horizontal="justify"/>
    </xf>
    <xf numFmtId="0" fontId="5" fillId="0" borderId="0" xfId="0" applyFont="1" applyBorder="1"/>
    <xf numFmtId="0" fontId="5" fillId="0" borderId="0" xfId="0" applyFont="1" applyAlignment="1">
      <alignment horizontal="left"/>
    </xf>
    <xf numFmtId="0" fontId="5" fillId="0" borderId="0" xfId="0" applyFont="1" applyBorder="1" applyAlignment="1">
      <alignment horizontal="left"/>
    </xf>
    <xf numFmtId="164" fontId="15" fillId="8" borderId="1" xfId="5" applyNumberFormat="1" applyFont="1" applyFill="1" applyBorder="1" applyAlignment="1" applyProtection="1">
      <alignment horizontal="center" vertical="center" wrapText="1"/>
      <protection locked="0"/>
    </xf>
    <xf numFmtId="0" fontId="15" fillId="0" borderId="1" xfId="5" applyFont="1" applyBorder="1" applyAlignment="1" applyProtection="1">
      <alignment horizontal="center" vertical="center" wrapText="1"/>
    </xf>
    <xf numFmtId="0" fontId="15" fillId="0" borderId="1" xfId="6" applyFont="1" applyFill="1" applyBorder="1" applyAlignment="1" applyProtection="1">
      <alignment horizontal="center" vertical="center" wrapText="1"/>
      <protection locked="0"/>
    </xf>
    <xf numFmtId="0" fontId="16" fillId="4" borderId="1" xfId="5" applyFont="1" applyFill="1" applyBorder="1" applyAlignment="1" applyProtection="1">
      <alignment vertical="center" wrapText="1"/>
    </xf>
    <xf numFmtId="164" fontId="16" fillId="4" borderId="1" xfId="7" applyNumberFormat="1" applyFont="1" applyFill="1" applyBorder="1" applyAlignment="1" applyProtection="1">
      <alignment horizontal="center" vertical="center" wrapText="1"/>
    </xf>
    <xf numFmtId="0" fontId="18" fillId="0" borderId="1" xfId="5" applyFont="1" applyBorder="1" applyAlignment="1" applyProtection="1">
      <alignment horizontal="left" vertical="center" wrapText="1" indent="2"/>
    </xf>
    <xf numFmtId="164" fontId="18" fillId="0" borderId="1" xfId="7" applyNumberFormat="1" applyFont="1" applyBorder="1" applyAlignment="1" applyProtection="1">
      <alignment horizontal="center" vertical="center" wrapText="1"/>
    </xf>
    <xf numFmtId="0" fontId="18" fillId="2" borderId="1" xfId="5" applyFont="1" applyFill="1" applyBorder="1" applyAlignment="1" applyProtection="1">
      <alignment horizontal="left" vertical="center" wrapText="1" indent="2"/>
    </xf>
    <xf numFmtId="164" fontId="16" fillId="2" borderId="1" xfId="7" applyNumberFormat="1" applyFont="1" applyFill="1" applyBorder="1" applyAlignment="1" applyProtection="1">
      <alignment horizontal="center" vertical="center" wrapText="1"/>
    </xf>
    <xf numFmtId="0" fontId="19" fillId="0" borderId="1" xfId="5" applyFont="1" applyFill="1" applyBorder="1" applyAlignment="1" applyProtection="1">
      <alignment horizontal="left" vertical="center" wrapText="1" indent="4"/>
    </xf>
    <xf numFmtId="164" fontId="19" fillId="0" borderId="1" xfId="7" applyNumberFormat="1" applyFont="1" applyFill="1" applyBorder="1" applyAlignment="1" applyProtection="1">
      <alignment horizontal="center" vertical="center" wrapText="1"/>
      <protection locked="0"/>
    </xf>
    <xf numFmtId="164" fontId="19" fillId="0" borderId="1" xfId="7" applyNumberFormat="1" applyFont="1" applyFill="1" applyBorder="1" applyAlignment="1" applyProtection="1">
      <alignment horizontal="center" vertical="center" wrapText="1"/>
    </xf>
    <xf numFmtId="0" fontId="15" fillId="0" borderId="0" xfId="5" applyFont="1" applyBorder="1" applyAlignment="1" applyProtection="1">
      <alignment horizontal="center" vertical="center" wrapText="1"/>
    </xf>
    <xf numFmtId="0" fontId="15" fillId="0" borderId="0" xfId="5" applyFont="1" applyBorder="1" applyAlignment="1" applyProtection="1">
      <alignment horizontal="left" vertical="center" wrapText="1"/>
    </xf>
    <xf numFmtId="0" fontId="6" fillId="0" borderId="0" xfId="5" applyFont="1" applyFill="1" applyBorder="1"/>
    <xf numFmtId="0" fontId="11" fillId="0" borderId="0" xfId="5" applyFont="1" applyFill="1" applyBorder="1" applyAlignment="1">
      <alignment horizontal="left"/>
    </xf>
    <xf numFmtId="0" fontId="20" fillId="0" borderId="0" xfId="5" applyFont="1" applyFill="1" applyBorder="1" applyAlignment="1">
      <alignment horizontal="center" vertical="center" wrapText="1"/>
    </xf>
    <xf numFmtId="169" fontId="21" fillId="0" borderId="0" xfId="7" applyNumberFormat="1" applyFont="1" applyFill="1" applyBorder="1" applyAlignment="1">
      <alignment horizontal="center" vertical="center" wrapText="1"/>
    </xf>
    <xf numFmtId="0" fontId="22" fillId="9" borderId="0" xfId="5" applyFont="1" applyFill="1" applyBorder="1"/>
    <xf numFmtId="0" fontId="16" fillId="0" borderId="1" xfId="5" applyFont="1" applyFill="1" applyBorder="1" applyAlignment="1">
      <alignment horizontal="center" vertical="center" textRotation="90" wrapText="1"/>
    </xf>
    <xf numFmtId="0" fontId="16" fillId="0" borderId="1" xfId="6" applyFont="1" applyFill="1" applyBorder="1" applyAlignment="1" applyProtection="1">
      <alignment horizontal="center" vertical="center" wrapText="1"/>
      <protection locked="0"/>
    </xf>
    <xf numFmtId="0" fontId="16" fillId="0" borderId="4" xfId="6" applyFont="1" applyFill="1" applyBorder="1" applyAlignment="1" applyProtection="1">
      <alignment horizontal="center" vertical="center" wrapText="1"/>
      <protection locked="0"/>
    </xf>
    <xf numFmtId="164" fontId="16" fillId="8" borderId="3" xfId="5" applyNumberFormat="1" applyFont="1" applyFill="1" applyBorder="1" applyAlignment="1" applyProtection="1">
      <alignment horizontal="center" vertical="center" wrapText="1"/>
      <protection locked="0"/>
    </xf>
    <xf numFmtId="164" fontId="16" fillId="8" borderId="1" xfId="5" applyNumberFormat="1" applyFont="1" applyFill="1" applyBorder="1" applyAlignment="1" applyProtection="1">
      <alignment horizontal="center" vertical="center" wrapText="1"/>
      <protection locked="0"/>
    </xf>
    <xf numFmtId="0" fontId="6" fillId="9" borderId="0" xfId="5" applyFont="1" applyFill="1" applyBorder="1"/>
    <xf numFmtId="0" fontId="22" fillId="0" borderId="0" xfId="5" applyFont="1" applyFill="1" applyBorder="1"/>
    <xf numFmtId="0" fontId="16" fillId="0" borderId="1" xfId="5" applyFont="1" applyFill="1" applyBorder="1" applyAlignment="1">
      <alignment horizontal="left" vertical="center" wrapText="1"/>
    </xf>
    <xf numFmtId="169" fontId="16" fillId="0" borderId="1" xfId="7" applyNumberFormat="1" applyFont="1" applyFill="1" applyBorder="1" applyAlignment="1">
      <alignment horizontal="center" vertical="center" wrapText="1"/>
    </xf>
    <xf numFmtId="0" fontId="23" fillId="0" borderId="1" xfId="5" applyFont="1" applyFill="1" applyBorder="1" applyAlignment="1">
      <alignment horizontal="left" vertical="center" wrapText="1"/>
    </xf>
    <xf numFmtId="0" fontId="23" fillId="0" borderId="1" xfId="5" applyFont="1" applyFill="1" applyBorder="1" applyAlignment="1">
      <alignment horizontal="left" vertical="center" wrapText="1" indent="2"/>
    </xf>
    <xf numFmtId="169" fontId="24" fillId="0" borderId="1" xfId="7" applyNumberFormat="1" applyFont="1" applyFill="1" applyBorder="1" applyAlignment="1">
      <alignment horizontal="center" vertical="center" wrapText="1"/>
    </xf>
    <xf numFmtId="0" fontId="25" fillId="0" borderId="0" xfId="5" applyFont="1" applyFill="1" applyBorder="1"/>
    <xf numFmtId="0" fontId="26" fillId="0" borderId="1" xfId="5" applyFont="1" applyFill="1" applyBorder="1" applyAlignment="1">
      <alignment horizontal="left" vertical="center" wrapText="1"/>
    </xf>
    <xf numFmtId="0" fontId="26" fillId="0" borderId="1" xfId="5" applyFont="1" applyFill="1" applyBorder="1" applyAlignment="1">
      <alignment horizontal="left" vertical="center" wrapText="1" indent="4"/>
    </xf>
    <xf numFmtId="0" fontId="27" fillId="8" borderId="1" xfId="5" applyFont="1" applyFill="1" applyBorder="1"/>
    <xf numFmtId="0" fontId="28" fillId="0" borderId="0" xfId="5" applyFont="1" applyFill="1" applyBorder="1"/>
    <xf numFmtId="0" fontId="29" fillId="8" borderId="1" xfId="5" applyFont="1" applyFill="1" applyBorder="1"/>
    <xf numFmtId="0" fontId="6" fillId="8" borderId="1" xfId="5" applyFont="1" applyFill="1" applyBorder="1"/>
    <xf numFmtId="0" fontId="25" fillId="10" borderId="0" xfId="5" applyFont="1" applyFill="1" applyBorder="1"/>
    <xf numFmtId="168" fontId="16" fillId="0" borderId="1" xfId="5" applyNumberFormat="1" applyFont="1" applyFill="1" applyBorder="1" applyAlignment="1">
      <alignment horizontal="left" vertical="center" wrapText="1" indent="4"/>
    </xf>
    <xf numFmtId="0" fontId="27" fillId="0" borderId="1" xfId="5" applyFont="1" applyFill="1" applyBorder="1"/>
    <xf numFmtId="0" fontId="6" fillId="0" borderId="1" xfId="5" applyFont="1" applyFill="1" applyBorder="1"/>
    <xf numFmtId="168" fontId="16" fillId="0" borderId="1" xfId="5" applyNumberFormat="1" applyFont="1" applyFill="1" applyBorder="1" applyAlignment="1">
      <alignment horizontal="center" vertical="center" wrapText="1"/>
    </xf>
    <xf numFmtId="0" fontId="16" fillId="0" borderId="1" xfId="5" applyFont="1" applyFill="1" applyBorder="1" applyAlignment="1">
      <alignment horizontal="center" vertical="center" wrapText="1"/>
    </xf>
    <xf numFmtId="169" fontId="16" fillId="0" borderId="1" xfId="5" applyNumberFormat="1" applyFont="1" applyFill="1" applyBorder="1" applyAlignment="1">
      <alignment horizontal="center" vertical="center" wrapText="1"/>
    </xf>
    <xf numFmtId="0" fontId="30" fillId="0" borderId="0" xfId="5" applyFont="1" applyFill="1" applyBorder="1"/>
    <xf numFmtId="168" fontId="6" fillId="0" borderId="0" xfId="5" applyNumberFormat="1" applyFont="1" applyFill="1" applyBorder="1"/>
    <xf numFmtId="0" fontId="31" fillId="0" borderId="0" xfId="5" applyFont="1" applyFill="1" applyBorder="1"/>
    <xf numFmtId="0" fontId="16" fillId="0" borderId="1" xfId="5" applyFont="1" applyFill="1" applyBorder="1" applyAlignment="1">
      <alignment horizontal="left"/>
    </xf>
    <xf numFmtId="169" fontId="18" fillId="0" borderId="1" xfId="7" applyNumberFormat="1" applyFont="1" applyFill="1" applyBorder="1" applyAlignment="1">
      <alignment horizontal="center" vertical="center" wrapText="1"/>
    </xf>
    <xf numFmtId="0" fontId="6" fillId="11" borderId="0" xfId="5" applyFont="1" applyFill="1" applyBorder="1"/>
    <xf numFmtId="0" fontId="16" fillId="0" borderId="0" xfId="5" applyFont="1" applyFill="1" applyBorder="1" applyAlignment="1">
      <alignment horizontal="left"/>
    </xf>
    <xf numFmtId="169" fontId="18" fillId="0" borderId="0" xfId="7" applyNumberFormat="1" applyFont="1" applyFill="1" applyBorder="1" applyAlignment="1">
      <alignment horizontal="center" vertical="center" wrapText="1"/>
    </xf>
    <xf numFmtId="164" fontId="19" fillId="0" borderId="0" xfId="7" applyNumberFormat="1" applyFont="1" applyFill="1" applyBorder="1" applyAlignment="1" applyProtection="1">
      <alignment horizontal="center" vertical="center" wrapText="1"/>
    </xf>
    <xf numFmtId="168" fontId="32" fillId="0" borderId="0" xfId="4" applyNumberFormat="1" applyFont="1" applyAlignment="1" applyProtection="1">
      <alignment vertical="center" wrapText="1"/>
    </xf>
    <xf numFmtId="0" fontId="32" fillId="0" borderId="0" xfId="4" applyFont="1" applyAlignment="1" applyProtection="1">
      <alignment vertical="center" wrapText="1"/>
    </xf>
    <xf numFmtId="169" fontId="32" fillId="0" borderId="0" xfId="4" applyNumberFormat="1" applyFont="1" applyAlignment="1" applyProtection="1">
      <alignment vertical="center" wrapText="1"/>
    </xf>
    <xf numFmtId="0" fontId="33" fillId="0" borderId="0" xfId="5" applyFont="1" applyFill="1" applyBorder="1" applyAlignment="1">
      <alignment horizontal="left"/>
    </xf>
    <xf numFmtId="169" fontId="34" fillId="0" borderId="0" xfId="7" applyNumberFormat="1" applyFont="1" applyFill="1" applyBorder="1" applyAlignment="1">
      <alignment horizontal="center" vertical="center" wrapText="1"/>
    </xf>
    <xf numFmtId="169" fontId="33" fillId="0" borderId="0" xfId="5" applyNumberFormat="1" applyFont="1" applyFill="1" applyBorder="1" applyAlignment="1">
      <alignment horizontal="left"/>
    </xf>
    <xf numFmtId="0" fontId="6" fillId="0" borderId="0" xfId="5" applyFont="1" applyFill="1" applyBorder="1" applyAlignment="1">
      <alignment horizontal="left"/>
    </xf>
    <xf numFmtId="0" fontId="16" fillId="0" borderId="2" xfId="5" applyFont="1" applyBorder="1" applyAlignment="1" applyProtection="1">
      <alignment horizontal="center" vertical="center" wrapText="1"/>
    </xf>
    <xf numFmtId="0" fontId="16" fillId="0" borderId="2" xfId="6" applyFont="1" applyFill="1" applyBorder="1" applyAlignment="1" applyProtection="1">
      <alignment horizontal="center" vertical="center" wrapText="1"/>
      <protection locked="0"/>
    </xf>
    <xf numFmtId="0" fontId="16" fillId="0" borderId="2" xfId="5" applyFont="1" applyBorder="1" applyAlignment="1" applyProtection="1">
      <alignment vertical="center" wrapText="1"/>
    </xf>
    <xf numFmtId="164" fontId="16" fillId="0" borderId="2" xfId="7" applyNumberFormat="1" applyFont="1" applyBorder="1" applyAlignment="1" applyProtection="1">
      <alignment horizontal="center" vertical="center" wrapText="1"/>
    </xf>
    <xf numFmtId="0" fontId="18" fillId="8" borderId="1" xfId="5" applyFont="1" applyFill="1" applyBorder="1" applyAlignment="1" applyProtection="1">
      <alignment horizontal="left" vertical="center" wrapText="1" indent="2"/>
    </xf>
    <xf numFmtId="164" fontId="18" fillId="8" borderId="1" xfId="7" applyNumberFormat="1" applyFont="1" applyFill="1" applyBorder="1" applyAlignment="1" applyProtection="1">
      <alignment horizontal="center" vertical="center" wrapText="1"/>
    </xf>
    <xf numFmtId="0" fontId="16" fillId="0" borderId="1" xfId="5" applyFont="1" applyBorder="1" applyAlignment="1" applyProtection="1">
      <alignment vertical="center" wrapText="1"/>
    </xf>
    <xf numFmtId="164" fontId="16" fillId="8" borderId="1" xfId="7" applyNumberFormat="1" applyFont="1" applyFill="1" applyBorder="1" applyAlignment="1" applyProtection="1">
      <alignment horizontal="center" vertical="center" wrapText="1"/>
    </xf>
    <xf numFmtId="0" fontId="17" fillId="0" borderId="0" xfId="6"/>
    <xf numFmtId="0" fontId="1" fillId="12" borderId="1" xfId="6" applyFont="1" applyFill="1" applyBorder="1" applyAlignment="1">
      <alignment horizontal="center" vertical="center" wrapText="1"/>
    </xf>
    <xf numFmtId="0" fontId="1" fillId="0" borderId="1" xfId="6" applyFont="1" applyBorder="1" applyAlignment="1">
      <alignment horizontal="center" vertical="center" wrapText="1"/>
    </xf>
    <xf numFmtId="0" fontId="2" fillId="0" borderId="1" xfId="6" applyFont="1" applyBorder="1" applyAlignment="1">
      <alignment vertical="center" wrapText="1"/>
    </xf>
    <xf numFmtId="164" fontId="1" fillId="0" borderId="1" xfId="6" applyNumberFormat="1" applyFont="1" applyBorder="1" applyAlignment="1">
      <alignment horizontal="center" vertical="center" wrapText="1"/>
    </xf>
    <xf numFmtId="0" fontId="1" fillId="0" borderId="1" xfId="6" applyFont="1" applyBorder="1" applyAlignment="1">
      <alignment horizontal="left" vertical="center" wrapText="1" indent="2"/>
    </xf>
    <xf numFmtId="168" fontId="1" fillId="0" borderId="1" xfId="6" applyNumberFormat="1" applyFont="1" applyBorder="1" applyAlignment="1">
      <alignment horizontal="center" vertical="center" wrapText="1"/>
    </xf>
    <xf numFmtId="0" fontId="14" fillId="3" borderId="1" xfId="1" applyNumberFormat="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165"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left" vertical="center" wrapText="1"/>
    </xf>
    <xf numFmtId="0" fontId="14" fillId="0" borderId="1" xfId="1" applyNumberFormat="1" applyFont="1" applyFill="1" applyBorder="1" applyAlignment="1">
      <alignment horizontal="center" vertical="center" wrapText="1"/>
    </xf>
    <xf numFmtId="0" fontId="14" fillId="0" borderId="1" xfId="1" applyNumberFormat="1" applyFont="1" applyFill="1" applyBorder="1" applyAlignment="1">
      <alignment horizontal="left" vertical="center" wrapText="1"/>
    </xf>
    <xf numFmtId="165" fontId="14" fillId="0" borderId="1" xfId="1" applyNumberFormat="1" applyFont="1" applyFill="1" applyBorder="1" applyAlignment="1">
      <alignment horizontal="center" vertical="center" wrapText="1"/>
    </xf>
    <xf numFmtId="0" fontId="37" fillId="0" borderId="0" xfId="5" applyFont="1" applyAlignment="1" applyProtection="1">
      <alignment vertical="center" wrapText="1"/>
    </xf>
    <xf numFmtId="0" fontId="38" fillId="0" borderId="0" xfId="5" applyFont="1" applyAlignment="1" applyProtection="1">
      <alignment vertical="center" wrapText="1"/>
    </xf>
    <xf numFmtId="0" fontId="39" fillId="0" borderId="0" xfId="5" applyFont="1" applyAlignment="1" applyProtection="1">
      <alignment vertical="center" wrapText="1"/>
    </xf>
    <xf numFmtId="0" fontId="40" fillId="2" borderId="1" xfId="5" applyFont="1" applyFill="1" applyBorder="1" applyAlignment="1" applyProtection="1">
      <alignment vertical="center" wrapText="1"/>
    </xf>
    <xf numFmtId="0" fontId="40" fillId="0" borderId="0" xfId="5" applyFont="1" applyFill="1" applyAlignment="1" applyProtection="1">
      <alignment vertical="center" wrapText="1"/>
    </xf>
    <xf numFmtId="0" fontId="40" fillId="0" borderId="1" xfId="5" applyFont="1" applyFill="1" applyBorder="1" applyAlignment="1" applyProtection="1">
      <alignment vertical="center" wrapText="1"/>
    </xf>
    <xf numFmtId="0" fontId="37" fillId="0" borderId="0" xfId="5" applyFont="1" applyBorder="1" applyAlignment="1" applyProtection="1">
      <alignment vertical="center" wrapText="1"/>
    </xf>
    <xf numFmtId="164" fontId="37" fillId="0" borderId="0" xfId="5" applyNumberFormat="1" applyFont="1" applyAlignment="1" applyProtection="1">
      <alignment horizontal="center" vertical="center" wrapText="1"/>
    </xf>
    <xf numFmtId="164" fontId="37" fillId="8" borderId="0" xfId="5" applyNumberFormat="1" applyFont="1" applyFill="1" applyAlignment="1" applyProtection="1">
      <alignment horizontal="center" vertical="center" wrapText="1"/>
    </xf>
    <xf numFmtId="0" fontId="0" fillId="0" borderId="0" xfId="0" applyFont="1" applyAlignment="1">
      <alignment horizontal="center" vertical="center"/>
    </xf>
    <xf numFmtId="0" fontId="0" fillId="0" borderId="0" xfId="0" applyFont="1"/>
    <xf numFmtId="0" fontId="10" fillId="5" borderId="1" xfId="0" applyNumberFormat="1" applyFont="1" applyFill="1" applyBorder="1" applyAlignment="1">
      <alignment horizontal="center" vertical="center" wrapText="1" readingOrder="1"/>
    </xf>
    <xf numFmtId="164" fontId="10" fillId="7" borderId="1" xfId="0" applyNumberFormat="1" applyFont="1" applyFill="1" applyBorder="1" applyAlignment="1">
      <alignment horizontal="center" vertical="center" wrapText="1" readingOrder="1"/>
    </xf>
    <xf numFmtId="164" fontId="10" fillId="6" borderId="1" xfId="0" applyNumberFormat="1" applyFont="1" applyFill="1" applyBorder="1" applyAlignment="1">
      <alignment horizontal="center" vertical="center" wrapText="1" readingOrder="1"/>
    </xf>
    <xf numFmtId="164" fontId="10" fillId="4" borderId="1" xfId="0" applyNumberFormat="1" applyFont="1" applyFill="1" applyBorder="1" applyAlignment="1">
      <alignment horizontal="center" vertical="center" wrapText="1" readingOrder="1"/>
    </xf>
    <xf numFmtId="164" fontId="14" fillId="2" borderId="1" xfId="0" applyNumberFormat="1" applyFont="1" applyFill="1" applyBorder="1" applyAlignment="1">
      <alignment horizontal="center" vertical="center" wrapText="1" readingOrder="1"/>
    </xf>
    <xf numFmtId="164" fontId="10" fillId="2" borderId="1" xfId="0" applyNumberFormat="1" applyFont="1" applyFill="1" applyBorder="1" applyAlignment="1">
      <alignment horizontal="center" vertical="center" wrapText="1" readingOrder="1"/>
    </xf>
    <xf numFmtId="0" fontId="0" fillId="0" borderId="0" xfId="0" applyFont="1" applyBorder="1" applyAlignment="1">
      <alignment horizontal="center" vertical="center"/>
    </xf>
    <xf numFmtId="164" fontId="14" fillId="4" borderId="1" xfId="0" applyNumberFormat="1" applyFont="1" applyFill="1" applyBorder="1" applyAlignment="1">
      <alignment horizontal="center" vertical="center" wrapText="1" readingOrder="1"/>
    </xf>
    <xf numFmtId="0" fontId="0" fillId="0" borderId="0" xfId="0" applyFont="1" applyAlignment="1">
      <alignment horizontal="center" vertical="center" wrapText="1"/>
    </xf>
    <xf numFmtId="164" fontId="10" fillId="5" borderId="1" xfId="0" applyNumberFormat="1" applyFont="1" applyFill="1" applyBorder="1" applyAlignment="1">
      <alignment horizontal="center" vertical="center" wrapText="1" readingOrder="1"/>
    </xf>
    <xf numFmtId="49" fontId="10" fillId="7" borderId="1" xfId="0" applyNumberFormat="1" applyFont="1" applyFill="1" applyBorder="1" applyAlignment="1">
      <alignment horizontal="center" vertical="center" wrapText="1" readingOrder="1"/>
    </xf>
    <xf numFmtId="0" fontId="7" fillId="7" borderId="1" xfId="2" applyFont="1" applyFill="1" applyBorder="1" applyAlignment="1" applyProtection="1">
      <alignment horizontal="left" vertical="center" wrapText="1"/>
      <protection locked="0"/>
    </xf>
    <xf numFmtId="0" fontId="8" fillId="7" borderId="1" xfId="2" applyFont="1" applyFill="1" applyBorder="1" applyAlignment="1" applyProtection="1">
      <alignment horizontal="left" vertical="center" wrapText="1"/>
      <protection locked="0"/>
    </xf>
    <xf numFmtId="0" fontId="9" fillId="7" borderId="1" xfId="2" applyFont="1" applyFill="1" applyBorder="1" applyAlignment="1" applyProtection="1">
      <alignment horizontal="left" vertical="center" wrapText="1"/>
      <protection locked="0"/>
    </xf>
    <xf numFmtId="49" fontId="10" fillId="6" borderId="1" xfId="0" applyNumberFormat="1" applyFont="1" applyFill="1" applyBorder="1" applyAlignment="1">
      <alignment horizontal="center" vertical="center" wrapText="1" readingOrder="1"/>
    </xf>
    <xf numFmtId="0" fontId="10" fillId="6" borderId="1" xfId="0" applyNumberFormat="1" applyFont="1" applyFill="1" applyBorder="1" applyAlignment="1">
      <alignment horizontal="center" vertical="center" wrapText="1" readingOrder="1"/>
    </xf>
    <xf numFmtId="0" fontId="7" fillId="6" borderId="1" xfId="2" applyFont="1" applyFill="1" applyBorder="1" applyAlignment="1" applyProtection="1">
      <alignment horizontal="left" vertical="center" wrapText="1"/>
      <protection locked="0"/>
    </xf>
    <xf numFmtId="0" fontId="8" fillId="6" borderId="1" xfId="2" applyFont="1" applyFill="1" applyBorder="1" applyAlignment="1" applyProtection="1">
      <alignment horizontal="left" vertical="center" wrapText="1"/>
      <protection locked="0"/>
    </xf>
    <xf numFmtId="0" fontId="9" fillId="6" borderId="1" xfId="2" applyFont="1" applyFill="1" applyBorder="1" applyAlignment="1" applyProtection="1">
      <alignment horizontal="left" vertical="center" wrapText="1"/>
      <protection locked="0"/>
    </xf>
    <xf numFmtId="49" fontId="10" fillId="4" borderId="1" xfId="0" applyNumberFormat="1" applyFont="1" applyFill="1" applyBorder="1" applyAlignment="1">
      <alignment horizontal="center" vertical="center" wrapText="1" readingOrder="1"/>
    </xf>
    <xf numFmtId="0" fontId="7" fillId="4" borderId="1" xfId="2" applyFont="1" applyFill="1" applyBorder="1" applyAlignment="1" applyProtection="1">
      <alignment horizontal="left" vertical="center" wrapText="1"/>
      <protection locked="0"/>
    </xf>
    <xf numFmtId="0" fontId="8" fillId="4" borderId="1" xfId="2" applyFont="1" applyFill="1" applyBorder="1" applyAlignment="1" applyProtection="1">
      <alignment horizontal="left" vertical="center" wrapText="1"/>
      <protection locked="0"/>
    </xf>
    <xf numFmtId="0" fontId="9" fillId="4" borderId="1" xfId="2" applyFont="1" applyFill="1" applyBorder="1" applyAlignment="1" applyProtection="1">
      <alignment horizontal="left" vertical="center" wrapText="1"/>
      <protection locked="0"/>
    </xf>
    <xf numFmtId="49" fontId="14" fillId="2" borderId="1" xfId="0" applyNumberFormat="1" applyFont="1" applyFill="1" applyBorder="1" applyAlignment="1">
      <alignment horizontal="center" vertical="center" wrapText="1" readingOrder="1"/>
    </xf>
    <xf numFmtId="164" fontId="10" fillId="0" borderId="1" xfId="0" applyNumberFormat="1" applyFont="1" applyFill="1" applyBorder="1" applyAlignment="1">
      <alignment horizontal="center" vertical="center" wrapText="1" readingOrder="1"/>
    </xf>
    <xf numFmtId="0" fontId="7" fillId="0" borderId="1" xfId="2" applyFont="1" applyFill="1" applyBorder="1" applyAlignment="1" applyProtection="1">
      <alignment horizontal="left" vertical="center" wrapText="1"/>
      <protection locked="0"/>
    </xf>
    <xf numFmtId="0" fontId="8" fillId="0" borderId="1" xfId="2" applyFont="1" applyFill="1" applyBorder="1" applyAlignment="1" applyProtection="1">
      <alignment horizontal="left" vertical="center" wrapText="1"/>
      <protection locked="0"/>
    </xf>
    <xf numFmtId="0" fontId="9" fillId="0" borderId="1" xfId="2" applyFont="1" applyFill="1" applyBorder="1" applyAlignment="1" applyProtection="1">
      <alignment horizontal="left" vertical="center" wrapText="1"/>
      <protection locked="0"/>
    </xf>
    <xf numFmtId="0" fontId="4" fillId="0" borderId="1" xfId="2" applyFont="1" applyFill="1" applyBorder="1" applyAlignment="1" applyProtection="1">
      <alignment horizontal="left" vertical="center" wrapText="1"/>
      <protection locked="0"/>
    </xf>
    <xf numFmtId="49" fontId="14" fillId="0" borderId="1" xfId="0" applyNumberFormat="1" applyFont="1" applyFill="1" applyBorder="1" applyAlignment="1">
      <alignment horizontal="center" vertical="center" wrapText="1" readingOrder="1"/>
    </xf>
    <xf numFmtId="0" fontId="14" fillId="2" borderId="1" xfId="0" applyNumberFormat="1" applyFont="1" applyFill="1" applyBorder="1" applyAlignment="1">
      <alignment horizontal="left" vertical="center" wrapText="1" readingOrder="1"/>
    </xf>
    <xf numFmtId="0" fontId="4" fillId="2" borderId="1" xfId="0" applyNumberFormat="1" applyFont="1" applyFill="1" applyBorder="1" applyAlignment="1">
      <alignment horizontal="left" vertical="center" wrapText="1" readingOrder="1"/>
    </xf>
    <xf numFmtId="0" fontId="15" fillId="2" borderId="1" xfId="0" applyNumberFormat="1" applyFont="1" applyFill="1" applyBorder="1" applyAlignment="1">
      <alignment horizontal="left" vertical="center" wrapText="1" readingOrder="1"/>
    </xf>
    <xf numFmtId="49" fontId="14" fillId="2" borderId="1" xfId="0" applyNumberFormat="1" applyFont="1" applyFill="1" applyBorder="1" applyAlignment="1">
      <alignment horizontal="left" vertical="center" wrapText="1" readingOrder="1"/>
    </xf>
    <xf numFmtId="0" fontId="4" fillId="0" borderId="1" xfId="0" applyNumberFormat="1" applyFont="1" applyFill="1" applyBorder="1" applyAlignment="1">
      <alignment horizontal="left" vertical="center" wrapText="1" readingOrder="1"/>
    </xf>
    <xf numFmtId="164" fontId="14" fillId="0" borderId="1" xfId="0" applyNumberFormat="1" applyFont="1" applyFill="1" applyBorder="1" applyAlignment="1">
      <alignment horizontal="left" vertical="center" wrapText="1" readingOrder="1"/>
    </xf>
    <xf numFmtId="164" fontId="41" fillId="0" borderId="0" xfId="7" applyNumberFormat="1" applyFont="1" applyAlignment="1" applyProtection="1">
      <alignment horizontal="center" vertical="center" wrapText="1"/>
    </xf>
    <xf numFmtId="0" fontId="4" fillId="0" borderId="0" xfId="6" applyFont="1"/>
    <xf numFmtId="0" fontId="12" fillId="0" borderId="1" xfId="6" applyFont="1" applyBorder="1" applyAlignment="1">
      <alignment horizontal="center" vertical="center" wrapText="1"/>
    </xf>
    <xf numFmtId="168" fontId="4" fillId="0" borderId="1" xfId="6" applyNumberFormat="1" applyFont="1" applyBorder="1" applyAlignment="1">
      <alignment horizontal="center" vertical="center"/>
    </xf>
    <xf numFmtId="49" fontId="13" fillId="4" borderId="1" xfId="0" applyNumberFormat="1" applyFont="1" applyFill="1" applyBorder="1" applyAlignment="1">
      <alignment horizontal="center" vertical="center" wrapText="1" readingOrder="1"/>
    </xf>
    <xf numFmtId="49" fontId="13" fillId="0" borderId="1" xfId="0" applyNumberFormat="1" applyFont="1" applyFill="1" applyBorder="1" applyAlignment="1">
      <alignment horizontal="center" vertical="center" wrapText="1" readingOrder="1"/>
    </xf>
    <xf numFmtId="0" fontId="4" fillId="0" borderId="1" xfId="6" applyFont="1" applyBorder="1" applyAlignment="1">
      <alignment horizontal="center" vertical="center"/>
    </xf>
    <xf numFmtId="0" fontId="12" fillId="0" borderId="1" xfId="6" applyFont="1" applyBorder="1" applyAlignment="1">
      <alignment horizontal="center" vertical="center"/>
    </xf>
    <xf numFmtId="168" fontId="12" fillId="0" borderId="1" xfId="6" applyNumberFormat="1" applyFont="1" applyBorder="1" applyAlignment="1">
      <alignment horizontal="center" vertical="center"/>
    </xf>
    <xf numFmtId="3" fontId="14" fillId="2" borderId="1" xfId="0" applyNumberFormat="1" applyFont="1" applyFill="1" applyBorder="1" applyAlignment="1">
      <alignment horizontal="center" vertical="center" wrapText="1" readingOrder="1"/>
    </xf>
    <xf numFmtId="3" fontId="10" fillId="0" borderId="1" xfId="0" applyNumberFormat="1" applyFont="1" applyFill="1" applyBorder="1" applyAlignment="1">
      <alignment horizontal="center" vertical="center" wrapText="1" readingOrder="1"/>
    </xf>
    <xf numFmtId="3" fontId="10" fillId="7" borderId="1" xfId="0" applyNumberFormat="1" applyFont="1" applyFill="1" applyBorder="1" applyAlignment="1">
      <alignment horizontal="center" vertical="center" wrapText="1" readingOrder="1"/>
    </xf>
    <xf numFmtId="49" fontId="14" fillId="7" borderId="1" xfId="0" applyNumberFormat="1" applyFont="1" applyFill="1" applyBorder="1" applyAlignment="1">
      <alignment horizontal="right" vertical="center" wrapText="1" readingOrder="1"/>
    </xf>
    <xf numFmtId="0" fontId="5" fillId="0" borderId="0" xfId="0" applyFont="1" applyAlignment="1">
      <alignment horizontal="right"/>
    </xf>
    <xf numFmtId="0" fontId="42" fillId="0" borderId="0" xfId="0" applyFont="1" applyBorder="1" applyAlignment="1">
      <alignment horizontal="center" vertical="center" wrapText="1"/>
    </xf>
    <xf numFmtId="0" fontId="42"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0" xfId="0" applyFont="1" applyBorder="1" applyAlignment="1">
      <alignment horizontal="center" vertical="center" wrapText="1"/>
    </xf>
    <xf numFmtId="0" fontId="44" fillId="0" borderId="0" xfId="0" applyFont="1" applyBorder="1" applyAlignment="1">
      <alignment horizontal="left" vertical="center" wrapText="1"/>
    </xf>
    <xf numFmtId="0" fontId="45" fillId="0" borderId="1" xfId="2" applyFont="1" applyFill="1" applyBorder="1" applyAlignment="1" applyProtection="1">
      <alignment vertical="center" wrapText="1"/>
      <protection locked="0"/>
    </xf>
    <xf numFmtId="168" fontId="47" fillId="0" borderId="1" xfId="4" applyNumberFormat="1" applyFont="1" applyBorder="1" applyAlignment="1" applyProtection="1">
      <alignment horizontal="center" vertical="center" wrapText="1"/>
      <protection locked="0"/>
    </xf>
    <xf numFmtId="0" fontId="45" fillId="0" borderId="1" xfId="4" applyFont="1" applyBorder="1" applyAlignment="1" applyProtection="1">
      <alignment horizontal="center" vertical="center" wrapText="1"/>
      <protection locked="0"/>
    </xf>
    <xf numFmtId="0" fontId="47" fillId="0" borderId="1" xfId="4" applyFont="1" applyBorder="1" applyAlignment="1" applyProtection="1">
      <alignment horizontal="center" vertical="center" wrapText="1"/>
      <protection locked="0"/>
    </xf>
    <xf numFmtId="0" fontId="47" fillId="0" borderId="1" xfId="4" applyFont="1" applyFill="1" applyBorder="1" applyAlignment="1" applyProtection="1">
      <alignment horizontal="center" vertical="center" wrapText="1"/>
    </xf>
    <xf numFmtId="0" fontId="46" fillId="0" borderId="0" xfId="0" applyFont="1" applyBorder="1" applyAlignment="1">
      <alignment horizontal="left" vertical="center" wrapText="1"/>
    </xf>
    <xf numFmtId="166" fontId="44"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6" fillId="0" borderId="1" xfId="0" applyFont="1" applyBorder="1" applyAlignment="1">
      <alignment horizontal="left" vertical="center" wrapText="1"/>
    </xf>
    <xf numFmtId="168" fontId="44" fillId="0" borderId="1" xfId="0" applyNumberFormat="1" applyFont="1" applyBorder="1" applyAlignment="1">
      <alignment horizontal="center" vertical="center" wrapText="1"/>
    </xf>
    <xf numFmtId="0" fontId="44" fillId="0" borderId="1" xfId="0" applyFont="1" applyBorder="1" applyAlignment="1">
      <alignment horizontal="left" vertical="center" wrapText="1"/>
    </xf>
    <xf numFmtId="0" fontId="43" fillId="0" borderId="0" xfId="0" applyFont="1" applyBorder="1" applyAlignment="1">
      <alignment horizontal="center" vertical="center" wrapText="1"/>
    </xf>
    <xf numFmtId="0" fontId="46" fillId="0" borderId="1" xfId="0" applyFont="1" applyBorder="1" applyAlignment="1">
      <alignment horizontal="justify" vertical="center" wrapText="1"/>
    </xf>
    <xf numFmtId="0" fontId="44" fillId="0" borderId="1"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1" xfId="0" applyFont="1" applyBorder="1" applyAlignment="1">
      <alignment horizontal="left" vertical="center" wrapText="1"/>
    </xf>
    <xf numFmtId="166" fontId="49"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168" fontId="49" fillId="0" borderId="1" xfId="0" applyNumberFormat="1" applyFont="1" applyBorder="1" applyAlignment="1">
      <alignment horizontal="center" vertical="center" wrapText="1"/>
    </xf>
    <xf numFmtId="0" fontId="42" fillId="0" borderId="6" xfId="0" applyFont="1" applyBorder="1" applyAlignment="1">
      <alignment horizontal="center" vertical="center" wrapText="1"/>
    </xf>
    <xf numFmtId="0" fontId="46" fillId="0" borderId="6"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168" fontId="47" fillId="0" borderId="1" xfId="0" applyNumberFormat="1" applyFont="1" applyBorder="1" applyAlignment="1">
      <alignment horizontal="center" vertical="center" wrapText="1"/>
    </xf>
    <xf numFmtId="0" fontId="47" fillId="0" borderId="1" xfId="0" applyFont="1" applyBorder="1" applyAlignment="1">
      <alignment horizontal="left" vertical="center" wrapText="1"/>
    </xf>
    <xf numFmtId="0" fontId="47" fillId="0" borderId="1" xfId="0" applyFont="1" applyBorder="1" applyAlignment="1">
      <alignment horizontal="center" vertical="center" wrapText="1"/>
    </xf>
    <xf numFmtId="0" fontId="43" fillId="0" borderId="1" xfId="0" applyFont="1" applyBorder="1" applyAlignment="1">
      <alignment horizontal="justify" vertical="center" wrapText="1"/>
    </xf>
    <xf numFmtId="0" fontId="43" fillId="0" borderId="2" xfId="0" applyFont="1" applyBorder="1" applyAlignment="1">
      <alignment horizontal="center" vertical="center" wrapText="1"/>
    </xf>
    <xf numFmtId="0" fontId="43" fillId="0" borderId="0" xfId="0" applyFont="1" applyBorder="1" applyAlignment="1">
      <alignment horizontal="left" vertical="center" wrapText="1"/>
    </xf>
    <xf numFmtId="0" fontId="43" fillId="0" borderId="0" xfId="0" applyFont="1" applyBorder="1" applyAlignment="1">
      <alignment horizontal="justify" vertical="center" wrapText="1"/>
    </xf>
    <xf numFmtId="0" fontId="46" fillId="0" borderId="3" xfId="0" applyFont="1" applyBorder="1" applyAlignment="1">
      <alignment horizontal="left" vertical="center" wrapText="1"/>
    </xf>
    <xf numFmtId="9" fontId="43" fillId="0" borderId="1" xfId="0" applyNumberFormat="1" applyFont="1" applyBorder="1" applyAlignment="1">
      <alignment horizontal="center" vertical="center" wrapText="1"/>
    </xf>
    <xf numFmtId="0" fontId="44" fillId="0" borderId="1" xfId="0" applyFont="1" applyFill="1" applyBorder="1" applyAlignment="1">
      <alignment horizontal="center" vertical="center" wrapText="1"/>
    </xf>
    <xf numFmtId="166" fontId="44"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9" fontId="43" fillId="0" borderId="0" xfId="0" applyNumberFormat="1" applyFont="1" applyBorder="1" applyAlignment="1">
      <alignment horizontal="center" vertical="center" wrapText="1"/>
    </xf>
    <xf numFmtId="166" fontId="47" fillId="0" borderId="1" xfId="0" applyNumberFormat="1" applyFont="1" applyBorder="1" applyAlignment="1">
      <alignment horizontal="center" vertical="center" wrapText="1"/>
    </xf>
    <xf numFmtId="0" fontId="44" fillId="0" borderId="0" xfId="0" applyFont="1" applyBorder="1" applyAlignment="1">
      <alignment horizontal="center" vertical="center" wrapText="1"/>
    </xf>
    <xf numFmtId="0" fontId="52" fillId="0" borderId="1" xfId="0" applyFont="1" applyBorder="1" applyAlignment="1">
      <alignment horizontal="center" vertical="center"/>
    </xf>
    <xf numFmtId="168" fontId="43" fillId="0" borderId="1" xfId="0" applyNumberFormat="1" applyFont="1" applyBorder="1" applyAlignment="1">
      <alignment horizontal="center" vertical="center"/>
    </xf>
    <xf numFmtId="168" fontId="5" fillId="0" borderId="1" xfId="0" applyNumberFormat="1" applyFont="1" applyBorder="1" applyAlignment="1">
      <alignment horizontal="center" vertical="center"/>
    </xf>
    <xf numFmtId="168" fontId="5" fillId="0" borderId="1" xfId="0" applyNumberFormat="1" applyFont="1" applyBorder="1" applyAlignment="1">
      <alignment horizontal="center"/>
    </xf>
    <xf numFmtId="168" fontId="5" fillId="0" borderId="1" xfId="0" applyNumberFormat="1" applyFont="1" applyBorder="1" applyAlignment="1">
      <alignment horizontal="center" vertical="top"/>
    </xf>
    <xf numFmtId="1" fontId="43" fillId="0" borderId="1" xfId="0" applyNumberFormat="1" applyFont="1" applyBorder="1" applyAlignment="1">
      <alignment horizontal="center" vertical="center" wrapText="1"/>
    </xf>
    <xf numFmtId="1" fontId="43" fillId="0" borderId="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54" fillId="0" borderId="1" xfId="0" applyFont="1" applyBorder="1" applyAlignment="1">
      <alignment horizontal="center" vertical="center"/>
    </xf>
    <xf numFmtId="168" fontId="43" fillId="2" borderId="1" xfId="0" applyNumberFormat="1" applyFont="1" applyFill="1" applyBorder="1" applyAlignment="1">
      <alignment horizontal="center" vertical="center"/>
    </xf>
    <xf numFmtId="168" fontId="5" fillId="2" borderId="1" xfId="0" applyNumberFormat="1" applyFont="1" applyFill="1" applyBorder="1" applyAlignment="1">
      <alignment horizontal="center" vertical="center"/>
    </xf>
    <xf numFmtId="166" fontId="44"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0" fontId="57" fillId="0" borderId="1" xfId="0" applyFont="1" applyBorder="1" applyAlignment="1">
      <alignment horizontal="center" vertical="center" wrapText="1"/>
    </xf>
    <xf numFmtId="49" fontId="13" fillId="6" borderId="1" xfId="0" applyNumberFormat="1" applyFont="1" applyFill="1" applyBorder="1" applyAlignment="1">
      <alignment horizontal="center" vertical="center" wrapText="1" readingOrder="1"/>
    </xf>
    <xf numFmtId="0" fontId="13" fillId="6" borderId="1" xfId="0" applyNumberFormat="1" applyFont="1" applyFill="1" applyBorder="1" applyAlignment="1">
      <alignment horizontal="center" vertical="center" wrapText="1" readingOrder="1"/>
    </xf>
    <xf numFmtId="164" fontId="13" fillId="6" borderId="1" xfId="0" applyNumberFormat="1" applyFont="1" applyFill="1" applyBorder="1" applyAlignment="1">
      <alignment horizontal="center" vertical="center" wrapText="1" readingOrder="1"/>
    </xf>
    <xf numFmtId="164" fontId="13" fillId="4" borderId="1" xfId="0" applyNumberFormat="1" applyFont="1" applyFill="1" applyBorder="1" applyAlignment="1">
      <alignment horizontal="center" vertical="center" wrapText="1" readingOrder="1"/>
    </xf>
    <xf numFmtId="49" fontId="13" fillId="2" borderId="1" xfId="0" applyNumberFormat="1" applyFont="1" applyFill="1" applyBorder="1" applyAlignment="1">
      <alignment horizontal="center" vertical="center" wrapText="1" readingOrder="1"/>
    </xf>
    <xf numFmtId="0" fontId="13" fillId="2" borderId="1" xfId="0" applyNumberFormat="1" applyFont="1" applyFill="1" applyBorder="1" applyAlignment="1">
      <alignment horizontal="left" vertical="center" wrapText="1" readingOrder="1"/>
    </xf>
    <xf numFmtId="164" fontId="13" fillId="2" borderId="1" xfId="0" applyNumberFormat="1" applyFont="1" applyFill="1" applyBorder="1" applyAlignment="1">
      <alignment horizontal="center" vertical="center" wrapText="1" readingOrder="1"/>
    </xf>
    <xf numFmtId="0" fontId="12" fillId="2" borderId="1" xfId="0" applyNumberFormat="1" applyFont="1" applyFill="1" applyBorder="1" applyAlignment="1">
      <alignment horizontal="left" vertical="center" wrapText="1" readingOrder="1"/>
    </xf>
    <xf numFmtId="0" fontId="12" fillId="0" borderId="1" xfId="0" applyNumberFormat="1" applyFont="1" applyFill="1" applyBorder="1" applyAlignment="1">
      <alignment horizontal="left" vertical="center" wrapText="1" readingOrder="1"/>
    </xf>
    <xf numFmtId="164" fontId="13" fillId="0" borderId="1" xfId="0" applyNumberFormat="1" applyFont="1" applyFill="1" applyBorder="1" applyAlignment="1">
      <alignment horizontal="center" vertical="center" wrapText="1" readingOrder="1"/>
    </xf>
    <xf numFmtId="49" fontId="13" fillId="2" borderId="1" xfId="0" applyNumberFormat="1" applyFont="1" applyFill="1" applyBorder="1" applyAlignment="1">
      <alignment horizontal="left" vertical="center" wrapText="1" readingOrder="1"/>
    </xf>
    <xf numFmtId="49" fontId="13" fillId="0" borderId="1" xfId="0" applyNumberFormat="1" applyFont="1" applyFill="1" applyBorder="1" applyAlignment="1">
      <alignment horizontal="left" vertical="center" wrapText="1" readingOrder="1"/>
    </xf>
    <xf numFmtId="164" fontId="13" fillId="0" borderId="1" xfId="0" applyNumberFormat="1" applyFont="1" applyFill="1" applyBorder="1" applyAlignment="1">
      <alignment horizontal="left" vertical="center" wrapText="1" readingOrder="1"/>
    </xf>
    <xf numFmtId="164" fontId="13" fillId="2" borderId="1" xfId="0" applyNumberFormat="1" applyFont="1" applyFill="1" applyBorder="1" applyAlignment="1">
      <alignment horizontal="left" vertical="center" wrapText="1" readingOrder="1"/>
    </xf>
    <xf numFmtId="164" fontId="13" fillId="2" borderId="1" xfId="0" quotePrefix="1" applyNumberFormat="1" applyFont="1" applyFill="1" applyBorder="1" applyAlignment="1">
      <alignment horizontal="left" vertical="center" wrapText="1" readingOrder="1"/>
    </xf>
    <xf numFmtId="0" fontId="59" fillId="0" borderId="0" xfId="5" applyFont="1" applyAlignment="1" applyProtection="1">
      <alignment vertical="center" wrapText="1"/>
    </xf>
    <xf numFmtId="164" fontId="47" fillId="8" borderId="1" xfId="5" applyNumberFormat="1" applyFont="1" applyFill="1" applyBorder="1" applyAlignment="1" applyProtection="1">
      <alignment horizontal="center" vertical="center" wrapText="1"/>
      <protection locked="0"/>
    </xf>
    <xf numFmtId="0" fontId="60" fillId="0" borderId="1" xfId="5" applyFont="1" applyBorder="1" applyAlignment="1" applyProtection="1">
      <alignment horizontal="center" vertical="center" wrapText="1"/>
    </xf>
    <xf numFmtId="0" fontId="47" fillId="2" borderId="1" xfId="5" applyFont="1" applyFill="1" applyBorder="1" applyAlignment="1" applyProtection="1">
      <alignment vertical="center" wrapText="1"/>
    </xf>
    <xf numFmtId="168" fontId="56" fillId="0" borderId="1" xfId="5" applyNumberFormat="1" applyFont="1" applyBorder="1" applyAlignment="1" applyProtection="1">
      <alignment horizontal="center" vertical="center" wrapText="1"/>
    </xf>
    <xf numFmtId="0" fontId="61" fillId="0" borderId="0" xfId="5" applyFont="1" applyAlignment="1" applyProtection="1">
      <alignment vertical="center" wrapText="1"/>
    </xf>
    <xf numFmtId="0" fontId="47" fillId="2" borderId="1" xfId="5" applyFont="1" applyFill="1" applyBorder="1" applyAlignment="1" applyProtection="1">
      <alignment horizontal="left" vertical="center" wrapText="1" indent="2"/>
    </xf>
    <xf numFmtId="0" fontId="62" fillId="0" borderId="0" xfId="5" applyFont="1" applyAlignment="1" applyProtection="1">
      <alignment vertical="center" wrapText="1"/>
    </xf>
    <xf numFmtId="0" fontId="47" fillId="2" borderId="1" xfId="5" applyFont="1" applyFill="1" applyBorder="1" applyAlignment="1" applyProtection="1">
      <alignment horizontal="left" vertical="center" wrapText="1" indent="4"/>
    </xf>
    <xf numFmtId="0" fontId="63" fillId="0" borderId="0" xfId="5" applyFont="1" applyFill="1" applyAlignment="1" applyProtection="1">
      <alignment vertical="center" wrapText="1"/>
    </xf>
    <xf numFmtId="0" fontId="56" fillId="0" borderId="0" xfId="5" applyFont="1" applyBorder="1" applyAlignment="1" applyProtection="1">
      <alignment horizontal="center" vertical="center" wrapText="1"/>
    </xf>
    <xf numFmtId="0" fontId="59" fillId="0" borderId="0" xfId="5" applyFont="1" applyBorder="1" applyAlignment="1" applyProtection="1">
      <alignment vertical="center" wrapText="1"/>
    </xf>
    <xf numFmtId="0" fontId="59" fillId="0" borderId="1" xfId="5" applyFont="1" applyBorder="1" applyAlignment="1" applyProtection="1">
      <alignment horizontal="center" vertical="center" wrapText="1"/>
    </xf>
    <xf numFmtId="0" fontId="47" fillId="2" borderId="2" xfId="5" applyFont="1" applyFill="1" applyBorder="1" applyAlignment="1" applyProtection="1">
      <alignment vertical="center" wrapText="1"/>
    </xf>
    <xf numFmtId="164" fontId="47" fillId="0" borderId="2" xfId="7" applyNumberFormat="1" applyFont="1" applyBorder="1" applyAlignment="1" applyProtection="1">
      <alignment horizontal="center" vertical="center" wrapText="1"/>
    </xf>
    <xf numFmtId="0" fontId="47" fillId="4" borderId="1" xfId="5" applyFont="1" applyFill="1" applyBorder="1" applyAlignment="1" applyProtection="1">
      <alignment vertical="center" wrapText="1"/>
    </xf>
    <xf numFmtId="0" fontId="47" fillId="0" borderId="1" xfId="5" applyFont="1" applyBorder="1" applyAlignment="1" applyProtection="1">
      <alignment horizontal="left" vertical="center" wrapText="1" indent="2"/>
    </xf>
    <xf numFmtId="0" fontId="46" fillId="0" borderId="1" xfId="1" applyNumberFormat="1" applyFont="1" applyFill="1" applyBorder="1" applyAlignment="1">
      <alignment horizontal="center" vertical="center" wrapText="1"/>
    </xf>
    <xf numFmtId="0" fontId="44" fillId="0" borderId="1" xfId="1" applyNumberFormat="1" applyFont="1" applyFill="1" applyBorder="1" applyAlignment="1">
      <alignment horizontal="left" vertical="center" wrapText="1"/>
    </xf>
    <xf numFmtId="165" fontId="44" fillId="0" borderId="1" xfId="1" applyNumberFormat="1" applyFont="1" applyFill="1" applyBorder="1" applyAlignment="1">
      <alignment horizontal="center" vertical="center" wrapText="1"/>
    </xf>
    <xf numFmtId="0" fontId="44" fillId="0" borderId="1" xfId="1" applyNumberFormat="1" applyFont="1" applyFill="1" applyBorder="1" applyAlignment="1">
      <alignment horizontal="center" vertical="center" wrapText="1"/>
    </xf>
    <xf numFmtId="0" fontId="44" fillId="0" borderId="1" xfId="6" applyFont="1" applyBorder="1" applyAlignment="1">
      <alignment vertical="center" wrapText="1"/>
    </xf>
    <xf numFmtId="164" fontId="44" fillId="0" borderId="1" xfId="6" applyNumberFormat="1" applyFont="1" applyBorder="1" applyAlignment="1">
      <alignment horizontal="center" vertical="center" wrapText="1"/>
    </xf>
    <xf numFmtId="0" fontId="44" fillId="0" borderId="1" xfId="6" applyFont="1" applyBorder="1" applyAlignment="1">
      <alignment horizontal="left" vertical="center" wrapText="1" indent="2"/>
    </xf>
    <xf numFmtId="168" fontId="44" fillId="0" borderId="1" xfId="6" applyNumberFormat="1" applyFont="1" applyBorder="1" applyAlignment="1">
      <alignment horizontal="center" vertical="center" wrapText="1"/>
    </xf>
    <xf numFmtId="0" fontId="47" fillId="0" borderId="1" xfId="5" applyFont="1" applyFill="1" applyBorder="1" applyAlignment="1">
      <alignment horizontal="center" vertical="center" wrapText="1"/>
    </xf>
    <xf numFmtId="0" fontId="45" fillId="0" borderId="1" xfId="6" applyFont="1" applyBorder="1" applyAlignment="1">
      <alignment horizontal="center" vertical="center" wrapText="1"/>
    </xf>
    <xf numFmtId="168" fontId="47" fillId="0" borderId="1" xfId="6" applyNumberFormat="1" applyFont="1" applyBorder="1" applyAlignment="1">
      <alignment horizontal="center" vertical="center"/>
    </xf>
    <xf numFmtId="0" fontId="47" fillId="0" borderId="1" xfId="6" applyFont="1" applyBorder="1" applyAlignment="1">
      <alignment horizontal="center" vertical="center" wrapText="1"/>
    </xf>
    <xf numFmtId="0" fontId="58" fillId="0" borderId="4" xfId="6" applyFont="1" applyFill="1" applyBorder="1" applyAlignment="1" applyProtection="1">
      <alignment horizontal="center" vertical="center" wrapText="1"/>
      <protection locked="0"/>
    </xf>
    <xf numFmtId="164" fontId="58" fillId="8" borderId="3" xfId="5" applyNumberFormat="1" applyFont="1" applyFill="1" applyBorder="1" applyAlignment="1" applyProtection="1">
      <alignment horizontal="center" vertical="center" wrapText="1"/>
      <protection locked="0"/>
    </xf>
    <xf numFmtId="164" fontId="58" fillId="8" borderId="1" xfId="5" applyNumberFormat="1" applyFont="1" applyFill="1" applyBorder="1" applyAlignment="1" applyProtection="1">
      <alignment horizontal="center" vertical="center" wrapText="1"/>
      <protection locked="0"/>
    </xf>
    <xf numFmtId="0" fontId="47" fillId="0" borderId="1" xfId="5" applyFont="1" applyFill="1" applyBorder="1" applyAlignment="1">
      <alignment horizontal="left" vertical="center" wrapText="1"/>
    </xf>
    <xf numFmtId="169" fontId="56" fillId="0" borderId="5" xfId="7" applyNumberFormat="1" applyFont="1" applyFill="1" applyBorder="1" applyAlignment="1">
      <alignment horizontal="center" vertical="center" wrapText="1"/>
    </xf>
    <xf numFmtId="169" fontId="56" fillId="0" borderId="1" xfId="7" applyNumberFormat="1" applyFont="1" applyFill="1" applyBorder="1" applyAlignment="1">
      <alignment horizontal="center" vertical="center" wrapText="1"/>
    </xf>
    <xf numFmtId="0" fontId="58" fillId="0" borderId="1" xfId="5" applyFont="1" applyFill="1" applyBorder="1" applyAlignment="1">
      <alignment horizontal="left"/>
    </xf>
    <xf numFmtId="0" fontId="47" fillId="0" borderId="1" xfId="5" applyFont="1" applyBorder="1" applyAlignment="1" applyProtection="1">
      <alignment horizontal="center" vertical="center" wrapText="1"/>
    </xf>
    <xf numFmtId="168" fontId="47" fillId="0" borderId="1" xfId="5" applyNumberFormat="1" applyFont="1" applyBorder="1" applyAlignment="1" applyProtection="1">
      <alignment horizontal="center" vertical="center" wrapText="1"/>
    </xf>
    <xf numFmtId="164" fontId="59" fillId="0" borderId="0" xfId="5" applyNumberFormat="1" applyFont="1" applyAlignment="1" applyProtection="1">
      <alignment horizontal="center" vertical="center" wrapText="1"/>
    </xf>
    <xf numFmtId="164" fontId="59" fillId="8" borderId="0" xfId="5" applyNumberFormat="1" applyFont="1" applyFill="1" applyAlignment="1" applyProtection="1">
      <alignment horizontal="center" vertical="center" wrapText="1"/>
    </xf>
    <xf numFmtId="0" fontId="45" fillId="0" borderId="1" xfId="5" applyFont="1" applyBorder="1" applyAlignment="1" applyProtection="1">
      <alignment horizontal="center" vertical="center" wrapText="1"/>
    </xf>
    <xf numFmtId="0" fontId="45" fillId="0" borderId="1" xfId="5" applyFont="1" applyBorder="1" applyAlignment="1" applyProtection="1">
      <alignment vertical="center" wrapText="1"/>
    </xf>
    <xf numFmtId="168" fontId="45" fillId="0" borderId="1" xfId="5" applyNumberFormat="1" applyFont="1" applyBorder="1" applyAlignment="1" applyProtection="1">
      <alignment horizontal="center" vertical="center" wrapText="1"/>
    </xf>
    <xf numFmtId="0" fontId="45" fillId="0" borderId="1" xfId="5" applyFont="1" applyBorder="1" applyAlignment="1" applyProtection="1">
      <alignment horizontal="left" vertical="center" wrapText="1"/>
    </xf>
    <xf numFmtId="168" fontId="45" fillId="0" borderId="1" xfId="5" applyNumberFormat="1" applyFont="1" applyBorder="1" applyAlignment="1" applyProtection="1">
      <alignment horizontal="left" vertical="center" wrapText="1"/>
    </xf>
    <xf numFmtId="0" fontId="56" fillId="0" borderId="3" xfId="6" applyFont="1" applyFill="1" applyBorder="1" applyAlignment="1" applyProtection="1">
      <alignment horizontal="left" vertical="center" wrapText="1"/>
      <protection locked="0"/>
    </xf>
    <xf numFmtId="0" fontId="56" fillId="0" borderId="5" xfId="6" applyFont="1" applyFill="1" applyBorder="1" applyAlignment="1" applyProtection="1">
      <alignment horizontal="left" vertical="center" wrapText="1"/>
      <protection locked="0"/>
    </xf>
    <xf numFmtId="164" fontId="59" fillId="8" borderId="1" xfId="5" applyNumberFormat="1" applyFont="1" applyFill="1" applyBorder="1" applyAlignment="1" applyProtection="1">
      <alignment horizontal="left" vertical="center" wrapText="1"/>
    </xf>
    <xf numFmtId="164" fontId="59" fillId="8" borderId="1" xfId="5" applyNumberFormat="1" applyFont="1" applyFill="1" applyBorder="1" applyAlignment="1" applyProtection="1">
      <alignment horizontal="center" vertical="center" wrapText="1"/>
    </xf>
    <xf numFmtId="0" fontId="47" fillId="0" borderId="1" xfId="5" applyFont="1" applyBorder="1" applyAlignment="1" applyProtection="1">
      <alignment vertical="center" wrapText="1"/>
    </xf>
    <xf numFmtId="168" fontId="47" fillId="0" borderId="1" xfId="5" applyNumberFormat="1" applyFont="1" applyBorder="1" applyAlignment="1" applyProtection="1">
      <alignment horizontal="left" vertical="center" wrapText="1"/>
    </xf>
    <xf numFmtId="0" fontId="42" fillId="0" borderId="1" xfId="0" applyFont="1" applyBorder="1" applyAlignment="1">
      <alignment horizontal="center" vertical="center" wrapText="1"/>
    </xf>
    <xf numFmtId="0" fontId="46" fillId="0" borderId="1" xfId="0" applyFont="1" applyBorder="1" applyAlignment="1">
      <alignment horizontal="left" vertical="center" wrapText="1"/>
    </xf>
    <xf numFmtId="166" fontId="44" fillId="0" borderId="1" xfId="0" applyNumberFormat="1" applyFont="1" applyBorder="1" applyAlignment="1">
      <alignment horizontal="center" vertical="center" wrapText="1"/>
    </xf>
    <xf numFmtId="0" fontId="46" fillId="0" borderId="0"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5" applyFont="1" applyBorder="1" applyAlignment="1" applyProtection="1">
      <alignment horizontal="left"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left" vertical="center" wrapText="1"/>
    </xf>
    <xf numFmtId="0" fontId="52" fillId="0" borderId="1" xfId="0" applyFont="1" applyBorder="1" applyAlignment="1">
      <alignment horizontal="center" vertical="center"/>
    </xf>
    <xf numFmtId="0" fontId="54" fillId="0" borderId="1" xfId="0" applyFont="1" applyBorder="1" applyAlignment="1">
      <alignment horizontal="center" vertical="center"/>
    </xf>
    <xf numFmtId="0" fontId="42" fillId="0" borderId="6"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0" xfId="0" applyFont="1" applyBorder="1" applyAlignment="1">
      <alignment horizontal="left" vertical="center" wrapText="1"/>
    </xf>
    <xf numFmtId="0" fontId="47"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0" xfId="0" applyFont="1" applyBorder="1" applyAlignment="1">
      <alignment horizontal="center" vertical="center" wrapText="1"/>
    </xf>
    <xf numFmtId="168" fontId="44" fillId="0" borderId="0" xfId="0" applyNumberFormat="1" applyFont="1" applyBorder="1" applyAlignment="1">
      <alignment horizontal="center" vertical="center" wrapText="1"/>
    </xf>
    <xf numFmtId="0" fontId="46" fillId="0" borderId="0" xfId="0" applyFont="1" applyBorder="1" applyAlignment="1">
      <alignment vertical="center" wrapText="1"/>
    </xf>
    <xf numFmtId="0" fontId="44" fillId="0" borderId="0" xfId="0" applyFont="1" applyBorder="1" applyAlignment="1">
      <alignment vertical="center" wrapText="1"/>
    </xf>
    <xf numFmtId="166" fontId="44" fillId="0" borderId="0" xfId="0" applyNumberFormat="1" applyFont="1" applyBorder="1" applyAlignment="1">
      <alignment vertical="center" wrapText="1"/>
    </xf>
    <xf numFmtId="166" fontId="44" fillId="2" borderId="0" xfId="0" applyNumberFormat="1" applyFont="1" applyFill="1" applyBorder="1" applyAlignment="1">
      <alignment vertical="center" wrapText="1"/>
    </xf>
    <xf numFmtId="0" fontId="42" fillId="0" borderId="1" xfId="0" applyFont="1" applyBorder="1" applyAlignment="1">
      <alignment horizontal="center"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6" fillId="0" borderId="0" xfId="0" applyFont="1" applyBorder="1" applyAlignment="1">
      <alignment horizontal="justify" vertical="center" wrapText="1"/>
    </xf>
    <xf numFmtId="0" fontId="44" fillId="0" borderId="1" xfId="0" applyFont="1" applyBorder="1" applyAlignment="1">
      <alignment horizontal="justify" vertical="center" wrapText="1"/>
    </xf>
    <xf numFmtId="166"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9" xfId="0" applyFont="1" applyBorder="1" applyAlignment="1">
      <alignment horizontal="center" vertical="center" wrapText="1"/>
    </xf>
    <xf numFmtId="0" fontId="42" fillId="0" borderId="9" xfId="0" applyFont="1" applyBorder="1" applyAlignment="1">
      <alignment horizontal="center" vertical="center" wrapText="1"/>
    </xf>
    <xf numFmtId="0" fontId="46" fillId="0" borderId="6" xfId="0" applyFont="1" applyBorder="1" applyAlignment="1">
      <alignment horizontal="left" vertical="center" wrapText="1"/>
    </xf>
    <xf numFmtId="0" fontId="46" fillId="0" borderId="9" xfId="0" applyFont="1" applyBorder="1" applyAlignment="1">
      <alignment horizontal="left" vertical="center" wrapText="1"/>
    </xf>
    <xf numFmtId="0" fontId="46" fillId="0" borderId="2" xfId="0" applyFont="1" applyBorder="1" applyAlignment="1">
      <alignment horizontal="left" vertical="center" wrapText="1"/>
    </xf>
    <xf numFmtId="0" fontId="52" fillId="0" borderId="6" xfId="0" applyFont="1" applyBorder="1" applyAlignment="1">
      <alignment horizontal="center" vertical="center"/>
    </xf>
    <xf numFmtId="0" fontId="52" fillId="0" borderId="9" xfId="0" applyFont="1" applyBorder="1" applyAlignment="1">
      <alignment horizontal="center" vertical="center"/>
    </xf>
    <xf numFmtId="0" fontId="52" fillId="0" borderId="2" xfId="0" applyFont="1" applyBorder="1" applyAlignment="1">
      <alignment horizontal="center" vertical="center"/>
    </xf>
    <xf numFmtId="0" fontId="46" fillId="0" borderId="9" xfId="0" applyFont="1" applyBorder="1" applyAlignment="1">
      <alignment horizontal="center" vertical="center" wrapText="1"/>
    </xf>
    <xf numFmtId="0" fontId="45" fillId="0" borderId="6" xfId="2" applyFont="1" applyFill="1" applyBorder="1" applyAlignment="1" applyProtection="1">
      <alignment horizontal="center" vertical="center" wrapText="1"/>
      <protection locked="0"/>
    </xf>
    <xf numFmtId="0" fontId="45" fillId="0" borderId="9" xfId="2" applyFont="1" applyFill="1" applyBorder="1" applyAlignment="1" applyProtection="1">
      <alignment horizontal="center" vertical="center" wrapText="1"/>
      <protection locked="0"/>
    </xf>
    <xf numFmtId="0" fontId="45" fillId="0" borderId="2" xfId="2" applyFont="1" applyFill="1" applyBorder="1" applyAlignment="1" applyProtection="1">
      <alignment horizontal="center" vertical="center" wrapText="1"/>
      <protection locked="0"/>
    </xf>
    <xf numFmtId="0" fontId="43" fillId="0" borderId="1" xfId="0" applyFont="1" applyBorder="1" applyAlignment="1">
      <alignment horizontal="center" vertical="center" wrapText="1"/>
    </xf>
    <xf numFmtId="0" fontId="54" fillId="0" borderId="6" xfId="0" applyFont="1" applyBorder="1" applyAlignment="1">
      <alignment horizontal="center" vertical="center"/>
    </xf>
    <xf numFmtId="0" fontId="54" fillId="0" borderId="9" xfId="0" applyFont="1" applyBorder="1" applyAlignment="1">
      <alignment horizontal="center" vertical="center"/>
    </xf>
    <xf numFmtId="0" fontId="54" fillId="0" borderId="2" xfId="0" applyFont="1" applyBorder="1" applyAlignment="1">
      <alignment horizontal="center" vertical="center"/>
    </xf>
    <xf numFmtId="0" fontId="42" fillId="0" borderId="0" xfId="0" applyFont="1" applyBorder="1" applyAlignment="1">
      <alignment horizontal="justify" vertical="center" wrapText="1"/>
    </xf>
    <xf numFmtId="0" fontId="42" fillId="0" borderId="0" xfId="0" applyFont="1" applyAlignment="1">
      <alignment horizontal="justify" vertical="center" wrapText="1"/>
    </xf>
    <xf numFmtId="0" fontId="47" fillId="0" borderId="1" xfId="5" applyFont="1" applyBorder="1" applyAlignment="1" applyProtection="1">
      <alignment horizontal="center" vertical="center" wrapText="1"/>
    </xf>
    <xf numFmtId="0" fontId="47" fillId="0" borderId="1" xfId="6" applyFont="1" applyFill="1" applyBorder="1" applyAlignment="1" applyProtection="1">
      <alignment horizontal="center" vertical="center" wrapText="1"/>
      <protection locked="0"/>
    </xf>
    <xf numFmtId="0" fontId="64" fillId="0" borderId="6" xfId="6" applyFont="1" applyBorder="1" applyAlignment="1" applyProtection="1">
      <alignment horizontal="center" vertical="center" wrapText="1"/>
      <protection locked="0"/>
    </xf>
    <xf numFmtId="0" fontId="64" fillId="0" borderId="9" xfId="6" applyFont="1" applyBorder="1" applyAlignment="1" applyProtection="1">
      <alignment horizontal="center" vertical="center" wrapText="1"/>
      <protection locked="0"/>
    </xf>
    <xf numFmtId="0" fontId="64" fillId="0" borderId="2" xfId="6" applyFont="1" applyBorder="1" applyAlignment="1" applyProtection="1">
      <alignment horizontal="center" vertical="center" wrapText="1"/>
      <protection locked="0"/>
    </xf>
    <xf numFmtId="0" fontId="64" fillId="0" borderId="1" xfId="6" applyFont="1" applyBorder="1" applyAlignment="1" applyProtection="1">
      <alignment horizontal="center" vertical="center" wrapText="1"/>
      <protection locked="0"/>
    </xf>
    <xf numFmtId="164" fontId="47" fillId="8" borderId="1" xfId="5" applyNumberFormat="1" applyFont="1" applyFill="1" applyBorder="1" applyAlignment="1" applyProtection="1">
      <alignment horizontal="center" vertical="center" wrapText="1"/>
      <protection locked="0"/>
    </xf>
    <xf numFmtId="0" fontId="47" fillId="0" borderId="6" xfId="6" applyFont="1" applyFill="1" applyBorder="1" applyAlignment="1" applyProtection="1">
      <alignment horizontal="center" vertical="center" wrapText="1"/>
      <protection locked="0"/>
    </xf>
    <xf numFmtId="0" fontId="47" fillId="0" borderId="9" xfId="6" applyFont="1" applyFill="1" applyBorder="1" applyAlignment="1" applyProtection="1">
      <alignment horizontal="center" vertical="center" wrapText="1"/>
      <protection locked="0"/>
    </xf>
    <xf numFmtId="0" fontId="47" fillId="0" borderId="2" xfId="6" applyFont="1" applyFill="1" applyBorder="1" applyAlignment="1" applyProtection="1">
      <alignment horizontal="center" vertical="center" wrapText="1"/>
      <protection locked="0"/>
    </xf>
    <xf numFmtId="0" fontId="64" fillId="0" borderId="3" xfId="6" applyFont="1" applyBorder="1" applyAlignment="1" applyProtection="1">
      <alignment horizontal="center" vertical="center" wrapText="1"/>
      <protection locked="0"/>
    </xf>
    <xf numFmtId="0" fontId="64" fillId="0" borderId="4" xfId="6" applyFont="1" applyBorder="1" applyAlignment="1" applyProtection="1">
      <alignment horizontal="center" vertical="center" wrapText="1"/>
      <protection locked="0"/>
    </xf>
    <xf numFmtId="0" fontId="64" fillId="0" borderId="5" xfId="6" applyFont="1" applyBorder="1" applyAlignment="1" applyProtection="1">
      <alignment horizontal="center" vertical="center" wrapText="1"/>
      <protection locked="0"/>
    </xf>
    <xf numFmtId="164" fontId="47" fillId="8" borderId="6" xfId="5" applyNumberFormat="1" applyFont="1" applyFill="1" applyBorder="1" applyAlignment="1" applyProtection="1">
      <alignment horizontal="center" vertical="center" wrapText="1"/>
      <protection locked="0"/>
    </xf>
    <xf numFmtId="164" fontId="47" fillId="8" borderId="2" xfId="5" applyNumberFormat="1" applyFont="1" applyFill="1" applyBorder="1" applyAlignment="1" applyProtection="1">
      <alignment horizontal="center" vertical="center" wrapText="1"/>
      <protection locked="0"/>
    </xf>
    <xf numFmtId="164" fontId="47" fillId="8" borderId="3" xfId="5" applyNumberFormat="1" applyFont="1" applyFill="1" applyBorder="1" applyAlignment="1" applyProtection="1">
      <alignment horizontal="center" vertical="center" wrapText="1"/>
      <protection locked="0"/>
    </xf>
    <xf numFmtId="164" fontId="47" fillId="8" borderId="5" xfId="5" applyNumberFormat="1" applyFont="1" applyFill="1" applyBorder="1" applyAlignment="1" applyProtection="1">
      <alignment horizontal="center" vertical="center" wrapText="1"/>
      <protection locked="0"/>
    </xf>
    <xf numFmtId="0" fontId="58" fillId="0" borderId="0" xfId="5" applyFont="1" applyBorder="1" applyAlignment="1" applyProtection="1">
      <alignment horizontal="justify" vertical="center" wrapText="1"/>
    </xf>
    <xf numFmtId="0" fontId="47" fillId="0" borderId="6" xfId="5" applyFont="1" applyBorder="1" applyAlignment="1" applyProtection="1">
      <alignment horizontal="center" vertical="center" wrapText="1"/>
    </xf>
    <xf numFmtId="0" fontId="47" fillId="0" borderId="9" xfId="5" applyFont="1" applyBorder="1" applyAlignment="1" applyProtection="1">
      <alignment horizontal="center" vertical="center" wrapText="1"/>
    </xf>
    <xf numFmtId="0" fontId="47" fillId="0" borderId="2" xfId="5" applyFont="1" applyBorder="1" applyAlignment="1" applyProtection="1">
      <alignment horizontal="center" vertical="center" wrapText="1"/>
    </xf>
    <xf numFmtId="0" fontId="45" fillId="0" borderId="0" xfId="5" applyFont="1" applyAlignment="1" applyProtection="1">
      <alignment horizontal="justify" vertical="center" wrapText="1"/>
    </xf>
    <xf numFmtId="0" fontId="45" fillId="0" borderId="0" xfId="5" applyFont="1" applyAlignment="1" applyProtection="1">
      <alignment horizontal="center" vertical="center" wrapText="1"/>
    </xf>
    <xf numFmtId="0" fontId="58" fillId="0" borderId="0" xfId="5" applyFont="1" applyAlignment="1" applyProtection="1">
      <alignment horizontal="center" vertical="center" wrapText="1"/>
    </xf>
    <xf numFmtId="164" fontId="45" fillId="8" borderId="0" xfId="5" applyNumberFormat="1" applyFont="1" applyFill="1" applyBorder="1" applyAlignment="1" applyProtection="1">
      <alignment horizontal="justify" vertical="center" wrapText="1"/>
      <protection locked="0"/>
    </xf>
    <xf numFmtId="164" fontId="56" fillId="8" borderId="0" xfId="5" applyNumberFormat="1" applyFont="1" applyFill="1" applyBorder="1" applyAlignment="1" applyProtection="1">
      <alignment horizontal="justify" vertical="center" wrapText="1"/>
      <protection locked="0"/>
    </xf>
    <xf numFmtId="0" fontId="44" fillId="0" borderId="1"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2" fillId="0" borderId="11" xfId="0" applyFont="1" applyBorder="1" applyAlignment="1">
      <alignment horizontal="justify" vertical="center"/>
    </xf>
    <xf numFmtId="0" fontId="43" fillId="0" borderId="0" xfId="0" applyFont="1" applyAlignment="1">
      <alignment horizontal="justify" vertical="center"/>
    </xf>
    <xf numFmtId="0" fontId="45" fillId="0" borderId="1" xfId="6" applyFont="1" applyBorder="1" applyAlignment="1">
      <alignment horizontal="center" vertical="center" wrapText="1"/>
    </xf>
    <xf numFmtId="0" fontId="44" fillId="2" borderId="1" xfId="0" applyNumberFormat="1" applyFont="1" applyFill="1" applyBorder="1" applyAlignment="1">
      <alignment horizontal="left" vertical="center" wrapText="1" readingOrder="1"/>
    </xf>
    <xf numFmtId="0" fontId="60" fillId="0" borderId="11" xfId="5" applyFont="1" applyBorder="1" applyAlignment="1" applyProtection="1">
      <alignment horizontal="justify" vertical="center" wrapText="1"/>
    </xf>
    <xf numFmtId="0" fontId="59" fillId="0" borderId="11" xfId="5" applyFont="1" applyBorder="1" applyAlignment="1" applyProtection="1">
      <alignment horizontal="justify" vertical="center" wrapText="1"/>
    </xf>
    <xf numFmtId="164" fontId="56" fillId="0" borderId="10" xfId="5" applyNumberFormat="1" applyFont="1" applyBorder="1" applyAlignment="1" applyProtection="1">
      <alignment horizontal="right" vertical="center" wrapText="1"/>
    </xf>
    <xf numFmtId="0" fontId="65" fillId="0" borderId="11" xfId="5" applyFont="1" applyBorder="1" applyAlignment="1" applyProtection="1">
      <alignment horizontal="justify" vertical="center" wrapText="1"/>
    </xf>
    <xf numFmtId="0" fontId="56" fillId="0" borderId="3" xfId="6" applyFont="1" applyFill="1" applyBorder="1" applyAlignment="1" applyProtection="1">
      <alignment horizontal="center" vertical="center" wrapText="1"/>
      <protection locked="0"/>
    </xf>
    <xf numFmtId="0" fontId="56" fillId="0" borderId="4" xfId="6" applyFont="1" applyFill="1" applyBorder="1" applyAlignment="1" applyProtection="1">
      <alignment horizontal="center" vertical="center" wrapText="1"/>
      <protection locked="0"/>
    </xf>
    <xf numFmtId="0" fontId="56" fillId="0" borderId="5" xfId="6" applyFont="1" applyFill="1" applyBorder="1" applyAlignment="1" applyProtection="1">
      <alignment horizontal="center" vertical="center" wrapText="1"/>
      <protection locked="0"/>
    </xf>
    <xf numFmtId="0" fontId="56" fillId="0" borderId="3" xfId="6" applyFont="1" applyFill="1" applyBorder="1" applyAlignment="1" applyProtection="1">
      <alignment horizontal="left" vertical="center" wrapText="1"/>
      <protection locked="0"/>
    </xf>
    <xf numFmtId="0" fontId="56" fillId="0" borderId="4" xfId="6" applyFont="1" applyFill="1" applyBorder="1" applyAlignment="1" applyProtection="1">
      <alignment horizontal="left" vertical="center" wrapText="1"/>
      <protection locked="0"/>
    </xf>
    <xf numFmtId="0" fontId="56" fillId="0" borderId="5" xfId="6" applyFont="1" applyFill="1" applyBorder="1" applyAlignment="1" applyProtection="1">
      <alignment horizontal="left" vertical="center" wrapText="1"/>
      <protection locked="0"/>
    </xf>
    <xf numFmtId="0" fontId="58" fillId="0" borderId="1" xfId="6" applyFont="1" applyFill="1" applyBorder="1" applyAlignment="1" applyProtection="1">
      <alignment horizontal="center" vertical="center" wrapText="1"/>
      <protection locked="0"/>
    </xf>
    <xf numFmtId="0" fontId="44" fillId="0" borderId="7" xfId="1" applyNumberFormat="1" applyFont="1" applyFill="1" applyBorder="1" applyAlignment="1">
      <alignment horizontal="center" vertical="center" wrapText="1"/>
    </xf>
    <xf numFmtId="0" fontId="5" fillId="0" borderId="11" xfId="0" applyFont="1" applyBorder="1"/>
    <xf numFmtId="0" fontId="5" fillId="0" borderId="12" xfId="0" applyFont="1" applyBorder="1"/>
    <xf numFmtId="0" fontId="44" fillId="0" borderId="3" xfId="1" applyNumberFormat="1" applyFont="1" applyFill="1" applyBorder="1" applyAlignment="1">
      <alignment horizontal="left" vertical="center" wrapText="1"/>
    </xf>
    <xf numFmtId="0" fontId="5" fillId="0" borderId="4" xfId="0" applyFont="1" applyBorder="1"/>
    <xf numFmtId="0" fontId="5" fillId="0" borderId="5" xfId="0" applyFont="1" applyBorder="1"/>
    <xf numFmtId="0" fontId="44" fillId="0" borderId="3" xfId="1" applyNumberFormat="1" applyFont="1" applyFill="1" applyBorder="1" applyAlignment="1">
      <alignment horizontal="center" vertical="center" wrapText="1"/>
    </xf>
    <xf numFmtId="0" fontId="44" fillId="0" borderId="4" xfId="1" applyNumberFormat="1" applyFont="1" applyFill="1" applyBorder="1" applyAlignment="1">
      <alignment horizontal="center" vertical="center" wrapText="1"/>
    </xf>
    <xf numFmtId="0" fontId="44" fillId="0" borderId="5" xfId="1" applyNumberFormat="1" applyFont="1" applyFill="1" applyBorder="1" applyAlignment="1">
      <alignment horizontal="center" vertical="center" wrapText="1"/>
    </xf>
    <xf numFmtId="0" fontId="42" fillId="0" borderId="11" xfId="0" applyFont="1" applyBorder="1" applyAlignment="1">
      <alignment horizontal="justify" vertical="center" wrapText="1"/>
    </xf>
    <xf numFmtId="0" fontId="44" fillId="2" borderId="3" xfId="0" applyNumberFormat="1" applyFont="1" applyFill="1" applyBorder="1" applyAlignment="1">
      <alignment horizontal="center" vertical="center" wrapText="1" readingOrder="1"/>
    </xf>
    <xf numFmtId="0" fontId="44" fillId="2" borderId="4" xfId="0" applyNumberFormat="1" applyFont="1" applyFill="1" applyBorder="1" applyAlignment="1">
      <alignment horizontal="center" vertical="center" wrapText="1" readingOrder="1"/>
    </xf>
    <xf numFmtId="0" fontId="44" fillId="2" borderId="5" xfId="0" applyNumberFormat="1" applyFont="1" applyFill="1" applyBorder="1" applyAlignment="1">
      <alignment horizontal="center" vertical="center" wrapText="1" readingOrder="1"/>
    </xf>
    <xf numFmtId="0" fontId="43" fillId="0" borderId="11" xfId="0" applyFont="1" applyBorder="1" applyAlignment="1">
      <alignment horizontal="justify" vertical="center"/>
    </xf>
    <xf numFmtId="0" fontId="56" fillId="0" borderId="1" xfId="6" applyFont="1" applyFill="1" applyBorder="1" applyAlignment="1" applyProtection="1">
      <alignment horizontal="center" vertical="center" wrapText="1"/>
      <protection locked="0"/>
    </xf>
    <xf numFmtId="0" fontId="56" fillId="0" borderId="1" xfId="6" applyFont="1" applyFill="1" applyBorder="1" applyAlignment="1" applyProtection="1">
      <alignment horizontal="left" vertical="center" wrapText="1"/>
      <protection locked="0"/>
    </xf>
    <xf numFmtId="0" fontId="43" fillId="0" borderId="11" xfId="0" applyFont="1" applyBorder="1" applyAlignment="1">
      <alignment horizontal="justify" vertical="center" wrapText="1"/>
    </xf>
    <xf numFmtId="0" fontId="47" fillId="0" borderId="6" xfId="5" applyFont="1" applyFill="1" applyBorder="1" applyAlignment="1">
      <alignment horizontal="center" vertical="center" wrapText="1"/>
    </xf>
    <xf numFmtId="0" fontId="47" fillId="0" borderId="9" xfId="5" applyFont="1" applyFill="1" applyBorder="1" applyAlignment="1">
      <alignment horizontal="center" vertical="center" wrapText="1"/>
    </xf>
    <xf numFmtId="0" fontId="47" fillId="0" borderId="2" xfId="5" applyFont="1" applyFill="1" applyBorder="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horizontal="justify" vertical="center" wrapText="1"/>
    </xf>
    <xf numFmtId="0" fontId="47" fillId="0" borderId="0" xfId="5" applyFont="1" applyAlignment="1" applyProtection="1">
      <alignment horizontal="center" vertical="center" wrapText="1"/>
    </xf>
    <xf numFmtId="0" fontId="47" fillId="0" borderId="3" xfId="6" applyFont="1" applyBorder="1" applyAlignment="1">
      <alignment horizontal="center" vertical="center" wrapText="1"/>
    </xf>
    <xf numFmtId="0" fontId="47" fillId="0" borderId="3" xfId="5" applyFont="1" applyBorder="1" applyAlignment="1" applyProtection="1">
      <alignment horizontal="center" vertical="center" wrapText="1"/>
    </xf>
    <xf numFmtId="0" fontId="47" fillId="0" borderId="4" xfId="5" applyFont="1" applyBorder="1" applyAlignment="1" applyProtection="1">
      <alignment horizontal="center" vertical="center" wrapText="1"/>
    </xf>
    <xf numFmtId="0" fontId="47" fillId="0" borderId="5" xfId="5" applyFont="1" applyBorder="1" applyAlignment="1" applyProtection="1">
      <alignment horizontal="center" vertical="center" wrapText="1"/>
    </xf>
    <xf numFmtId="0" fontId="47" fillId="0" borderId="3" xfId="5" applyFont="1" applyBorder="1" applyAlignment="1" applyProtection="1">
      <alignment horizontal="left" vertical="center" wrapText="1"/>
    </xf>
    <xf numFmtId="0" fontId="47" fillId="0" borderId="4" xfId="5" applyFont="1" applyBorder="1" applyAlignment="1" applyProtection="1">
      <alignment horizontal="left" vertical="center" wrapText="1"/>
    </xf>
    <xf numFmtId="0" fontId="47" fillId="0" borderId="5" xfId="5" applyFont="1" applyBorder="1" applyAlignment="1" applyProtection="1">
      <alignment horizontal="left" vertical="center" wrapText="1"/>
    </xf>
    <xf numFmtId="0" fontId="42" fillId="0" borderId="0" xfId="0" applyFont="1" applyAlignment="1">
      <alignment horizontal="center"/>
    </xf>
    <xf numFmtId="0" fontId="42" fillId="0" borderId="0" xfId="0" applyFont="1" applyAlignment="1">
      <alignment horizontal="left" vertical="center"/>
    </xf>
    <xf numFmtId="0" fontId="42" fillId="0" borderId="0" xfId="0" applyFont="1" applyAlignment="1">
      <alignment horizontal="center" vertical="center"/>
    </xf>
    <xf numFmtId="0" fontId="44" fillId="0" borderId="3" xfId="0" applyFont="1" applyBorder="1" applyAlignment="1">
      <alignment horizontal="justify" vertical="center" wrapText="1"/>
    </xf>
    <xf numFmtId="0" fontId="44" fillId="0" borderId="4" xfId="0" applyFont="1" applyBorder="1" applyAlignment="1">
      <alignment horizontal="justify" vertical="center" wrapText="1"/>
    </xf>
    <xf numFmtId="0" fontId="44" fillId="0" borderId="5" xfId="0" applyFont="1" applyBorder="1" applyAlignment="1">
      <alignment horizontal="justify" vertical="center" wrapText="1"/>
    </xf>
    <xf numFmtId="166" fontId="44" fillId="0" borderId="3" xfId="0" applyNumberFormat="1" applyFont="1" applyBorder="1" applyAlignment="1">
      <alignment horizontal="center" vertical="center" wrapText="1"/>
    </xf>
    <xf numFmtId="166" fontId="44" fillId="0" borderId="4" xfId="0" applyNumberFormat="1" applyFont="1" applyBorder="1" applyAlignment="1">
      <alignment horizontal="center" vertical="center" wrapText="1"/>
    </xf>
    <xf numFmtId="166" fontId="44" fillId="0" borderId="5" xfId="0" applyNumberFormat="1" applyFont="1" applyBorder="1" applyAlignment="1">
      <alignment horizontal="center" vertical="center" wrapText="1"/>
    </xf>
    <xf numFmtId="164" fontId="59" fillId="0" borderId="1" xfId="5" applyNumberFormat="1" applyFont="1" applyBorder="1" applyAlignment="1" applyProtection="1">
      <alignment horizontal="center" vertical="center" wrapText="1"/>
    </xf>
    <xf numFmtId="0" fontId="43" fillId="0" borderId="6"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2" xfId="0" applyFont="1" applyBorder="1" applyAlignment="1">
      <alignment horizontal="center" vertical="center" wrapText="1"/>
    </xf>
    <xf numFmtId="166" fontId="44" fillId="0" borderId="14" xfId="0" applyNumberFormat="1" applyFont="1" applyBorder="1" applyAlignment="1">
      <alignment horizontal="center" vertical="center" wrapText="1"/>
    </xf>
    <xf numFmtId="166" fontId="44" fillId="0" borderId="0" xfId="0" applyNumberFormat="1" applyFont="1" applyBorder="1" applyAlignment="1">
      <alignment horizontal="center" vertical="center" wrapText="1"/>
    </xf>
    <xf numFmtId="0" fontId="45" fillId="0" borderId="0" xfId="0" applyFont="1" applyBorder="1" applyAlignment="1">
      <alignment horizontal="justify" vertical="center" wrapText="1"/>
    </xf>
    <xf numFmtId="0" fontId="47" fillId="0" borderId="1" xfId="0" applyFont="1" applyBorder="1" applyAlignment="1">
      <alignment horizontal="justify" vertical="center" wrapText="1"/>
    </xf>
    <xf numFmtId="0" fontId="45" fillId="0" borderId="1" xfId="0" applyFont="1" applyBorder="1" applyAlignment="1">
      <alignment horizontal="center" vertical="center" wrapText="1"/>
    </xf>
    <xf numFmtId="166" fontId="47"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4" fillId="0" borderId="7" xfId="0" applyFont="1" applyBorder="1" applyAlignment="1">
      <alignment horizontal="justify" vertical="center" wrapText="1"/>
    </xf>
    <xf numFmtId="0" fontId="44" fillId="0" borderId="11" xfId="0" applyFont="1" applyBorder="1" applyAlignment="1">
      <alignment horizontal="justify" vertical="center" wrapText="1"/>
    </xf>
    <xf numFmtId="0" fontId="44" fillId="0" borderId="14" xfId="0" applyFont="1" applyBorder="1" applyAlignment="1">
      <alignment horizontal="justify" vertical="center" wrapText="1"/>
    </xf>
    <xf numFmtId="0" fontId="44" fillId="0" borderId="0" xfId="0" applyFont="1" applyBorder="1" applyAlignment="1">
      <alignment horizontal="justify" vertical="center" wrapText="1"/>
    </xf>
    <xf numFmtId="0" fontId="47" fillId="0" borderId="7" xfId="0" applyFont="1" applyBorder="1" applyAlignment="1">
      <alignment horizontal="justify" vertical="center" wrapText="1"/>
    </xf>
    <xf numFmtId="0" fontId="47" fillId="0" borderId="11" xfId="0" applyFont="1" applyBorder="1" applyAlignment="1">
      <alignment horizontal="justify" vertical="center" wrapText="1"/>
    </xf>
    <xf numFmtId="0" fontId="47" fillId="0" borderId="14" xfId="0" applyFont="1" applyBorder="1" applyAlignment="1">
      <alignment horizontal="justify" vertical="center" wrapText="1"/>
    </xf>
    <xf numFmtId="0" fontId="47" fillId="0" borderId="0" xfId="0" applyFont="1" applyBorder="1" applyAlignment="1">
      <alignment horizontal="justify"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16" fillId="0" borderId="0" xfId="5" applyFont="1" applyBorder="1" applyAlignment="1" applyProtection="1">
      <alignment horizontal="center" vertical="center" wrapText="1"/>
    </xf>
    <xf numFmtId="164" fontId="16" fillId="8" borderId="1" xfId="5" applyNumberFormat="1" applyFont="1" applyFill="1" applyBorder="1" applyAlignment="1" applyProtection="1">
      <alignment horizontal="center" vertical="center" wrapText="1"/>
      <protection locked="0"/>
    </xf>
    <xf numFmtId="0" fontId="16" fillId="0" borderId="1" xfId="5" applyFont="1" applyBorder="1" applyAlignment="1" applyProtection="1">
      <alignment horizontal="center" vertical="center" wrapText="1"/>
    </xf>
    <xf numFmtId="0" fontId="16" fillId="0" borderId="1" xfId="6" applyFont="1" applyFill="1" applyBorder="1" applyAlignment="1" applyProtection="1">
      <alignment horizontal="center" vertical="center" wrapText="1"/>
      <protection locked="0"/>
    </xf>
    <xf numFmtId="0" fontId="13" fillId="3" borderId="1" xfId="1" applyNumberFormat="1" applyFont="1" applyFill="1" applyBorder="1" applyAlignment="1">
      <alignment horizontal="center" vertical="center" wrapText="1"/>
    </xf>
    <xf numFmtId="0" fontId="14" fillId="3" borderId="1" xfId="1"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readingOrder="1"/>
    </xf>
    <xf numFmtId="0" fontId="10" fillId="5" borderId="1" xfId="0" applyNumberFormat="1" applyFont="1" applyFill="1" applyBorder="1" applyAlignment="1">
      <alignment horizontal="center" vertical="center" textRotation="90" wrapText="1" readingOrder="1"/>
    </xf>
    <xf numFmtId="0" fontId="16" fillId="0" borderId="0" xfId="5" quotePrefix="1" applyFont="1" applyFill="1" applyBorder="1" applyAlignment="1">
      <alignment horizontal="center" vertical="center" wrapText="1"/>
    </xf>
    <xf numFmtId="164" fontId="12" fillId="8" borderId="0" xfId="5" applyNumberFormat="1" applyFont="1" applyFill="1" applyBorder="1" applyAlignment="1" applyProtection="1">
      <alignment horizontal="justify" vertical="center" wrapText="1"/>
      <protection locked="0"/>
    </xf>
    <xf numFmtId="164" fontId="15" fillId="8" borderId="0" xfId="5" applyNumberFormat="1" applyFont="1" applyFill="1" applyBorder="1" applyAlignment="1" applyProtection="1">
      <alignment horizontal="justify" vertical="center" wrapText="1"/>
      <protection locked="0"/>
    </xf>
    <xf numFmtId="0" fontId="35" fillId="0" borderId="1" xfId="6" applyFont="1" applyBorder="1" applyAlignment="1" applyProtection="1">
      <alignment horizontal="center" vertical="center" wrapText="1"/>
      <protection locked="0"/>
    </xf>
    <xf numFmtId="0" fontId="35" fillId="0" borderId="6" xfId="6" applyFont="1" applyBorder="1" applyAlignment="1" applyProtection="1">
      <alignment horizontal="center" vertical="center" wrapText="1"/>
      <protection locked="0"/>
    </xf>
    <xf numFmtId="0" fontId="35" fillId="0" borderId="9" xfId="6" applyFont="1" applyBorder="1" applyAlignment="1" applyProtection="1">
      <alignment horizontal="center" vertical="center" wrapText="1"/>
      <protection locked="0"/>
    </xf>
    <xf numFmtId="0" fontId="35" fillId="0" borderId="2" xfId="6" applyFont="1" applyBorder="1" applyAlignment="1" applyProtection="1">
      <alignment horizontal="center" vertical="center" wrapText="1"/>
      <protection locked="0"/>
    </xf>
    <xf numFmtId="164" fontId="4" fillId="8" borderId="0" xfId="5" applyNumberFormat="1" applyFont="1" applyFill="1" applyBorder="1" applyAlignment="1" applyProtection="1">
      <alignment horizontal="justify" vertical="center" wrapText="1"/>
      <protection locked="0"/>
    </xf>
    <xf numFmtId="0" fontId="1" fillId="0" borderId="1" xfId="6" applyFont="1" applyBorder="1" applyAlignment="1">
      <alignment horizontal="center" vertical="center" wrapText="1"/>
    </xf>
    <xf numFmtId="0" fontId="1" fillId="12" borderId="1" xfId="6" applyFont="1" applyFill="1" applyBorder="1" applyAlignment="1">
      <alignment horizontal="center" vertical="center" wrapText="1"/>
    </xf>
    <xf numFmtId="0" fontId="36" fillId="0" borderId="1" xfId="6" applyFont="1" applyBorder="1" applyAlignment="1" applyProtection="1">
      <alignment horizontal="center" vertical="center" wrapText="1"/>
      <protection locked="0"/>
    </xf>
    <xf numFmtId="0" fontId="49" fillId="0" borderId="1" xfId="0" applyFont="1" applyBorder="1" applyAlignment="1">
      <alignment horizontal="justify" vertical="center" wrapText="1"/>
    </xf>
    <xf numFmtId="0" fontId="49" fillId="0" borderId="1" xfId="0" applyFont="1" applyBorder="1" applyAlignment="1">
      <alignment horizontal="center" vertical="center" wrapText="1"/>
    </xf>
    <xf numFmtId="0" fontId="44" fillId="0" borderId="3"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8" fillId="0" borderId="0" xfId="0" applyFont="1" applyBorder="1" applyAlignment="1">
      <alignment horizontal="left" vertical="center" wrapText="1"/>
    </xf>
    <xf numFmtId="166" fontId="49" fillId="0" borderId="1" xfId="0" applyNumberFormat="1" applyFont="1" applyBorder="1" applyAlignment="1">
      <alignment horizontal="left" vertical="center" wrapText="1"/>
    </xf>
    <xf numFmtId="0" fontId="46" fillId="0" borderId="0" xfId="0" applyFont="1" applyBorder="1" applyAlignment="1">
      <alignment horizontal="left" vertical="center" wrapText="1"/>
    </xf>
    <xf numFmtId="166" fontId="44" fillId="0" borderId="1" xfId="0" applyNumberFormat="1" applyFont="1" applyBorder="1" applyAlignment="1">
      <alignment horizontal="left" vertical="center" wrapText="1"/>
    </xf>
    <xf numFmtId="0" fontId="44" fillId="0" borderId="1" xfId="0" applyFont="1" applyBorder="1" applyAlignment="1">
      <alignment horizontal="left" vertical="center" wrapText="1"/>
    </xf>
    <xf numFmtId="166" fontId="44" fillId="2" borderId="1" xfId="0" applyNumberFormat="1" applyFont="1" applyFill="1" applyBorder="1" applyAlignment="1">
      <alignment horizontal="left" vertical="center" wrapText="1"/>
    </xf>
    <xf numFmtId="0" fontId="56" fillId="0" borderId="1" xfId="0" applyFont="1" applyBorder="1" applyAlignment="1">
      <alignment horizontal="justify" vertical="center" wrapText="1"/>
    </xf>
    <xf numFmtId="0" fontId="44" fillId="2" borderId="1" xfId="0" applyFont="1" applyFill="1" applyBorder="1" applyAlignment="1">
      <alignment horizontal="left" vertical="center" wrapText="1"/>
    </xf>
    <xf numFmtId="0" fontId="48" fillId="0" borderId="1" xfId="0" applyFont="1" applyBorder="1" applyAlignment="1">
      <alignment horizontal="center" vertical="center" wrapText="1"/>
    </xf>
    <xf numFmtId="166" fontId="47" fillId="0" borderId="1" xfId="0" applyNumberFormat="1" applyFont="1" applyBorder="1" applyAlignment="1">
      <alignment horizontal="left" vertical="center" wrapText="1"/>
    </xf>
    <xf numFmtId="0" fontId="47" fillId="0" borderId="7"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3" xfId="0" applyFont="1" applyBorder="1" applyAlignment="1">
      <alignment horizontal="center" vertical="center" wrapText="1"/>
    </xf>
    <xf numFmtId="0" fontId="44" fillId="0" borderId="1" xfId="0" applyFont="1" applyBorder="1" applyAlignment="1">
      <alignment vertical="center" wrapText="1"/>
    </xf>
    <xf numFmtId="0" fontId="44" fillId="0" borderId="12" xfId="0" applyFont="1" applyBorder="1" applyAlignment="1">
      <alignment horizontal="justify" vertical="center" wrapText="1"/>
    </xf>
    <xf numFmtId="0" fontId="44" fillId="0" borderId="8" xfId="0" applyFont="1" applyBorder="1" applyAlignment="1">
      <alignment horizontal="justify" vertical="center" wrapText="1"/>
    </xf>
    <xf numFmtId="0" fontId="44" fillId="0" borderId="10" xfId="0" applyFont="1" applyBorder="1" applyAlignment="1">
      <alignment horizontal="justify" vertical="center" wrapText="1"/>
    </xf>
    <xf numFmtId="0" fontId="44" fillId="0" borderId="13" xfId="0" applyFont="1" applyBorder="1" applyAlignment="1">
      <alignment horizontal="justify" vertical="center" wrapText="1"/>
    </xf>
    <xf numFmtId="0" fontId="44" fillId="0" borderId="1" xfId="0" applyFont="1" applyBorder="1" applyAlignment="1">
      <alignment horizontal="left" vertical="top" wrapText="1"/>
    </xf>
    <xf numFmtId="0" fontId="49" fillId="0" borderId="1" xfId="0" applyFont="1" applyBorder="1" applyAlignment="1">
      <alignment vertical="center" wrapText="1"/>
    </xf>
    <xf numFmtId="0" fontId="48" fillId="0" borderId="0" xfId="0" applyFont="1" applyBorder="1" applyAlignment="1">
      <alignment horizontal="justify" vertical="center" wrapText="1"/>
    </xf>
    <xf numFmtId="0" fontId="47" fillId="0" borderId="1" xfId="4" applyFont="1" applyBorder="1" applyAlignment="1" applyProtection="1">
      <alignment horizontal="justify" vertical="center" wrapText="1"/>
      <protection locked="0"/>
    </xf>
    <xf numFmtId="0" fontId="47" fillId="0" borderId="1" xfId="4" applyFont="1" applyBorder="1" applyAlignment="1" applyProtection="1">
      <alignment horizontal="center" vertical="center" wrapText="1"/>
      <protection locked="0"/>
    </xf>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0" fontId="44" fillId="0" borderId="5" xfId="0" applyFont="1" applyBorder="1" applyAlignment="1">
      <alignment horizontal="left" vertical="center" wrapText="1"/>
    </xf>
    <xf numFmtId="0" fontId="43" fillId="0" borderId="1" xfId="0" applyFont="1" applyBorder="1" applyAlignment="1">
      <alignment horizontal="left" vertical="center" wrapText="1"/>
    </xf>
    <xf numFmtId="0" fontId="45" fillId="0" borderId="1" xfId="2" applyFont="1" applyFill="1" applyBorder="1" applyAlignment="1" applyProtection="1">
      <alignment horizontal="center" vertical="center" wrapText="1"/>
      <protection locked="0"/>
    </xf>
    <xf numFmtId="0" fontId="46" fillId="0" borderId="10" xfId="0" applyFont="1" applyBorder="1" applyAlignment="1">
      <alignment horizontal="justify" vertical="center" wrapText="1"/>
    </xf>
    <xf numFmtId="0" fontId="46" fillId="0" borderId="10" xfId="0" applyFont="1" applyBorder="1" applyAlignment="1">
      <alignment horizontal="left" vertical="center" wrapText="1"/>
    </xf>
    <xf numFmtId="166" fontId="44" fillId="0" borderId="3" xfId="0" applyNumberFormat="1" applyFont="1" applyBorder="1" applyAlignment="1">
      <alignment horizontal="left" vertical="center" wrapText="1"/>
    </xf>
    <xf numFmtId="166" fontId="44" fillId="0" borderId="4" xfId="0" applyNumberFormat="1" applyFont="1" applyBorder="1" applyAlignment="1">
      <alignment horizontal="left" vertical="center" wrapText="1"/>
    </xf>
    <xf numFmtId="166" fontId="44" fillId="0" borderId="5" xfId="0" applyNumberFormat="1" applyFont="1" applyBorder="1" applyAlignment="1">
      <alignment horizontal="left" vertical="center" wrapText="1"/>
    </xf>
    <xf numFmtId="164" fontId="43" fillId="0" borderId="3" xfId="0" applyNumberFormat="1" applyFont="1" applyBorder="1" applyAlignment="1">
      <alignment horizontal="left" vertical="center" wrapText="1"/>
    </xf>
    <xf numFmtId="164" fontId="43" fillId="0" borderId="4" xfId="0" applyNumberFormat="1" applyFont="1" applyBorder="1" applyAlignment="1">
      <alignment horizontal="left" vertical="center" wrapText="1"/>
    </xf>
    <xf numFmtId="164" fontId="43" fillId="0" borderId="5" xfId="0" applyNumberFormat="1" applyFont="1" applyBorder="1" applyAlignment="1">
      <alignment horizontal="left" vertical="center" wrapText="1"/>
    </xf>
    <xf numFmtId="0" fontId="52" fillId="0" borderId="1" xfId="0" applyFont="1" applyBorder="1" applyAlignment="1">
      <alignment horizontal="center" vertical="center"/>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5" xfId="0" applyFont="1" applyBorder="1" applyAlignment="1">
      <alignment horizontal="left" vertical="center" wrapText="1"/>
    </xf>
    <xf numFmtId="0" fontId="43" fillId="2" borderId="3" xfId="0" applyFont="1" applyFill="1" applyBorder="1" applyAlignment="1">
      <alignment horizontal="left" vertical="center" wrapText="1"/>
    </xf>
    <xf numFmtId="0" fontId="43" fillId="2" borderId="4" xfId="0" applyFont="1" applyFill="1" applyBorder="1" applyAlignment="1">
      <alignment horizontal="left" vertical="center" wrapText="1"/>
    </xf>
    <xf numFmtId="0" fontId="43" fillId="2" borderId="5" xfId="0" applyFont="1" applyFill="1" applyBorder="1" applyAlignment="1">
      <alignment horizontal="left" vertical="center" wrapText="1"/>
    </xf>
    <xf numFmtId="0" fontId="54" fillId="0" borderId="1" xfId="0" applyFont="1" applyBorder="1" applyAlignment="1">
      <alignment horizontal="center" vertical="center"/>
    </xf>
    <xf numFmtId="0" fontId="47" fillId="2" borderId="3" xfId="0" applyFont="1" applyFill="1" applyBorder="1" applyAlignment="1">
      <alignment horizontal="left" vertical="center" wrapText="1"/>
    </xf>
    <xf numFmtId="0" fontId="47" fillId="2" borderId="4" xfId="0" applyFont="1" applyFill="1" applyBorder="1" applyAlignment="1">
      <alignment horizontal="left" vertical="center" wrapText="1"/>
    </xf>
    <xf numFmtId="0" fontId="47" fillId="2" borderId="5" xfId="0" applyFont="1" applyFill="1" applyBorder="1" applyAlignment="1">
      <alignment horizontal="left" vertical="center" wrapText="1"/>
    </xf>
    <xf numFmtId="164" fontId="43" fillId="0" borderId="3" xfId="0" applyNumberFormat="1" applyFont="1" applyBorder="1" applyAlignment="1">
      <alignment horizontal="left" vertical="center"/>
    </xf>
    <xf numFmtId="164" fontId="43" fillId="0" borderId="4" xfId="0" applyNumberFormat="1" applyFont="1" applyBorder="1" applyAlignment="1">
      <alignment horizontal="left" vertical="center"/>
    </xf>
    <xf numFmtId="164" fontId="43" fillId="0" borderId="5" xfId="0" applyNumberFormat="1" applyFont="1" applyBorder="1" applyAlignment="1">
      <alignment horizontal="left" vertical="center"/>
    </xf>
    <xf numFmtId="167" fontId="44" fillId="0" borderId="1" xfId="0" applyNumberFormat="1" applyFont="1" applyBorder="1" applyAlignment="1">
      <alignment horizontal="left" vertical="center" wrapText="1"/>
    </xf>
    <xf numFmtId="0" fontId="44" fillId="0" borderId="1" xfId="0" applyFont="1" applyBorder="1" applyAlignment="1">
      <alignment horizontal="justify" vertical="top" wrapText="1"/>
    </xf>
    <xf numFmtId="0" fontId="43" fillId="0" borderId="1" xfId="0" applyFont="1" applyBorder="1" applyAlignment="1">
      <alignment horizontal="left" vertical="top" wrapText="1"/>
    </xf>
    <xf numFmtId="0" fontId="53" fillId="0" borderId="1" xfId="0" applyFont="1" applyBorder="1" applyAlignment="1">
      <alignment horizontal="left" vertical="center" wrapText="1"/>
    </xf>
    <xf numFmtId="0" fontId="53" fillId="0" borderId="3" xfId="0" applyFont="1" applyBorder="1" applyAlignment="1">
      <alignment horizontal="left" vertical="center" wrapText="1"/>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50" fillId="0" borderId="1" xfId="0" applyFont="1" applyBorder="1" applyAlignment="1">
      <alignment horizontal="center" vertical="center"/>
    </xf>
    <xf numFmtId="0" fontId="44" fillId="0" borderId="1" xfId="0" applyFont="1" applyFill="1" applyBorder="1" applyAlignment="1">
      <alignment horizontal="justify" vertical="center" wrapText="1"/>
    </xf>
    <xf numFmtId="0" fontId="44" fillId="0" borderId="1" xfId="0" applyFont="1" applyFill="1" applyBorder="1" applyAlignment="1">
      <alignment horizontal="left" vertical="center" wrapText="1"/>
    </xf>
    <xf numFmtId="166" fontId="44" fillId="0" borderId="2" xfId="0" applyNumberFormat="1" applyFont="1" applyBorder="1" applyAlignment="1">
      <alignment horizontal="left" vertical="center" wrapText="1"/>
    </xf>
    <xf numFmtId="0" fontId="44" fillId="0" borderId="6" xfId="0" applyFont="1" applyBorder="1" applyAlignment="1">
      <alignment horizontal="justify"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cellXfs>
  <cellStyles count="8">
    <cellStyle name="Comma 2" xfId="7"/>
    <cellStyle name="Comma 3" xfId="3"/>
    <cellStyle name="Normal" xfId="0" builtinId="0"/>
    <cellStyle name="Normal 2" xfId="1"/>
    <cellStyle name="Normal 2 2" xfId="5"/>
    <cellStyle name="Normal 3" xfId="4"/>
    <cellStyle name="Normal 4" xfId="6"/>
    <cellStyle name="Normal_cxrili 30.12.2008 BOLOOOOO"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912</xdr:row>
      <xdr:rowOff>0</xdr:rowOff>
    </xdr:from>
    <xdr:to>
      <xdr:col>2</xdr:col>
      <xdr:colOff>104775</xdr:colOff>
      <xdr:row>912</xdr:row>
      <xdr:rowOff>190500</xdr:rowOff>
    </xdr:to>
    <xdr:sp macro="" textlink="">
      <xdr:nvSpPr>
        <xdr:cNvPr id="2" name="Text Box 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 name="Text Box 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 name="Text Box 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 name="Text Box 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 name="Text Box 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 name="Text Box 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 name="Text Box 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 name="Text Box 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0" name="Text Box 1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1" name="Text Box 1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2" name="Text Box 1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3" name="Text Box 1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4" name="Text Box 1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5" name="Text Box 1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6" name="Text Box 1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7" name="Text Box 1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8" name="Text Box 1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19" name="Text Box 1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0" name="Text Box 2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1" name="Text Box 2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2" name="Text Box 2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3" name="Text Box 2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4" name="Text Box 2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5" name="Text Box 2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6" name="Text Box 2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7" name="Text Box 2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8" name="Text Box 2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29" name="Text Box 2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0" name="Text Box 3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1" name="Text Box 3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2" name="Text Box 3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3" name="Text Box 3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4" name="Text Box 3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5" name="Text Box 3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6" name="Text Box 3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7" name="Text Box 3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8" name="Text Box 3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39" name="Text Box 3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0" name="Text Box 4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1" name="Text Box 4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2" name="Text Box 4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3" name="Text Box 4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4" name="Text Box 4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5" name="Text Box 4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6" name="Text Box 4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7" name="Text Box 4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8" name="Text Box 4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49" name="Text Box 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0" name="Text Box 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1" name="Text Box 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2" name="Text Box 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3" name="Text Box 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4" name="Text Box 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5" name="Text Box 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6" name="Text Box 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7" name="Text Box 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8" name="Text Box 1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59" name="Text Box 1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0" name="Text Box 1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1" name="Text Box 1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2" name="Text Box 1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3" name="Text Box 1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4" name="Text Box 1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5" name="Text Box 1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6" name="Text Box 1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7" name="Text Box 1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8" name="Text Box 2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69" name="Text Box 2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0" name="Text Box 2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1" name="Text Box 2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2" name="Text Box 2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3" name="Text Box 2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4" name="Text Box 2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5" name="Text Box 2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6" name="Text Box 2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7" name="Text Box 2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8" name="Text Box 3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79" name="Text Box 3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0" name="Text Box 3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1" name="Text Box 3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2" name="Text Box 3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3" name="Text Box 3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4" name="Text Box 3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5" name="Text Box 3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6" name="Text Box 3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7" name="Text Box 3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8" name="Text Box 4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89" name="Text Box 4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0" name="Text Box 4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1" name="Text Box 4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2" name="Text Box 4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3" name="Text Box 4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4" name="Text Box 4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5" name="Text Box 4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912</xdr:row>
      <xdr:rowOff>0</xdr:rowOff>
    </xdr:from>
    <xdr:to>
      <xdr:col>2</xdr:col>
      <xdr:colOff>104775</xdr:colOff>
      <xdr:row>912</xdr:row>
      <xdr:rowOff>190500</xdr:rowOff>
    </xdr:to>
    <xdr:sp macro="" textlink="">
      <xdr:nvSpPr>
        <xdr:cNvPr id="96" name="Text Box 4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912</xdr:row>
      <xdr:rowOff>0</xdr:rowOff>
    </xdr:from>
    <xdr:ext cx="104775" cy="219075"/>
    <xdr:sp macro="" textlink="">
      <xdr:nvSpPr>
        <xdr:cNvPr id="97" name="Text Box 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98" name="Text Box 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99" name="Text Box 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0" name="Text Box 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1" name="Text Box 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2" name="Text Box 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3" name="Text Box 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4" name="Text Box 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5" name="Text Box 1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6" name="Text Box 1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7" name="Text Box 1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8" name="Text Box 1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09" name="Text Box 1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0" name="Text Box 1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1" name="Text Box 1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2" name="Text Box 1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3" name="Text Box 1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4" name="Text Box 1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5" name="Text Box 2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6" name="Text Box 2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7" name="Text Box 2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8" name="Text Box 2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19" name="Text Box 2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0" name="Text Box 2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1" name="Text Box 2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2" name="Text Box 2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3" name="Text Box 2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4" name="Text Box 2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5" name="Text Box 3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6" name="Text Box 3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7" name="Text Box 3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8" name="Text Box 3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29" name="Text Box 3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0" name="Text Box 3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1" name="Text Box 3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2" name="Text Box 3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3" name="Text Box 3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4" name="Text Box 3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5" name="Text Box 4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6" name="Text Box 4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7" name="Text Box 4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8" name="Text Box 4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39" name="Text Box 4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0" name="Text Box 4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1" name="Text Box 4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2" name="Text Box 4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3" name="Text Box 4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4" name="Text Box 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5" name="Text Box 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6" name="Text Box 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7" name="Text Box 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8" name="Text Box 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49" name="Text Box 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0" name="Text Box 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1" name="Text Box 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2" name="Text Box 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3" name="Text Box 1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4" name="Text Box 1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5" name="Text Box 1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6" name="Text Box 1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7" name="Text Box 1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8" name="Text Box 1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59" name="Text Box 1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0" name="Text Box 1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1" name="Text Box 1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2" name="Text Box 1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3" name="Text Box 2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4" name="Text Box 2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5" name="Text Box 2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6" name="Text Box 2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7" name="Text Box 2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8" name="Text Box 2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69" name="Text Box 2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0" name="Text Box 2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1" name="Text Box 2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2" name="Text Box 2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3" name="Text Box 3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4" name="Text Box 3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5" name="Text Box 3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6" name="Text Box 3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7" name="Text Box 3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8" name="Text Box 3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79" name="Text Box 3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0" name="Text Box 3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1" name="Text Box 3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2" name="Text Box 39"/>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3" name="Text Box 40"/>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4" name="Text Box 41"/>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5" name="Text Box 42"/>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6" name="Text Box 43"/>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7" name="Text Box 44"/>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8" name="Text Box 45"/>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89" name="Text Box 46"/>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90" name="Text Box 47"/>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912</xdr:row>
      <xdr:rowOff>0</xdr:rowOff>
    </xdr:from>
    <xdr:ext cx="104775" cy="219075"/>
    <xdr:sp macro="" textlink="">
      <xdr:nvSpPr>
        <xdr:cNvPr id="191" name="Text Box 48"/>
        <xdr:cNvSpPr txBox="1">
          <a:spLocks noChangeArrowheads="1"/>
        </xdr:cNvSpPr>
      </xdr:nvSpPr>
      <xdr:spPr bwMode="auto">
        <a:xfrm>
          <a:off x="2133600" y="311000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913</xdr:row>
      <xdr:rowOff>481853</xdr:rowOff>
    </xdr:from>
    <xdr:to>
      <xdr:col>2</xdr:col>
      <xdr:colOff>104775</xdr:colOff>
      <xdr:row>913</xdr:row>
      <xdr:rowOff>443753</xdr:rowOff>
    </xdr:to>
    <xdr:sp macro="" textlink="">
      <xdr:nvSpPr>
        <xdr:cNvPr id="192" name="Text Box 1"/>
        <xdr:cNvSpPr txBox="1">
          <a:spLocks noChangeArrowheads="1"/>
        </xdr:cNvSpPr>
      </xdr:nvSpPr>
      <xdr:spPr bwMode="auto">
        <a:xfrm>
          <a:off x="2133600" y="312454178"/>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4560793</xdr:colOff>
      <xdr:row>913</xdr:row>
      <xdr:rowOff>414617</xdr:rowOff>
    </xdr:from>
    <xdr:to>
      <xdr:col>2</xdr:col>
      <xdr:colOff>99295</xdr:colOff>
      <xdr:row>913</xdr:row>
      <xdr:rowOff>414617</xdr:rowOff>
    </xdr:to>
    <xdr:sp macro="" textlink="">
      <xdr:nvSpPr>
        <xdr:cNvPr id="193" name="Text Box 2"/>
        <xdr:cNvSpPr txBox="1">
          <a:spLocks noChangeArrowheads="1"/>
        </xdr:cNvSpPr>
      </xdr:nvSpPr>
      <xdr:spPr bwMode="auto">
        <a:xfrm>
          <a:off x="2131918" y="312386942"/>
          <a:ext cx="10097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194" name="Text Box 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195" name="Text Box 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196" name="Text Box 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197" name="Text Box 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198" name="Text Box 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199" name="Text Box 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0" name="Text Box 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1" name="Text Box 1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2" name="Text Box 1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3" name="Text Box 1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4" name="Text Box 1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5" name="Text Box 1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6" name="Text Box 1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7" name="Text Box 1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8" name="Text Box 1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09" name="Text Box 1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0" name="Text Box 1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1" name="Text Box 2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2" name="Text Box 2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3" name="Text Box 2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4" name="Text Box 2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5" name="Text Box 2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6" name="Text Box 2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7" name="Text Box 2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8" name="Text Box 2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19" name="Text Box 2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0" name="Text Box 2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1" name="Text Box 3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2" name="Text Box 3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3" name="Text Box 3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4" name="Text Box 3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5" name="Text Box 3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6" name="Text Box 3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7" name="Text Box 3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8" name="Text Box 3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29" name="Text Box 3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0" name="Text Box 3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1" name="Text Box 4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2" name="Text Box 4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3" name="Text Box 4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4" name="Text Box 4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5" name="Text Box 4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6" name="Text Box 4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7" name="Text Box 4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8" name="Text Box 4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39" name="Text Box 4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0" name="Text Box 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1" name="Text Box 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2" name="Text Box 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3" name="Text Box 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4" name="Text Box 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5" name="Text Box 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6" name="Text Box 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7" name="Text Box 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8" name="Text Box 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49" name="Text Box 1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0" name="Text Box 1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1" name="Text Box 1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2" name="Text Box 1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3" name="Text Box 1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4" name="Text Box 1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5" name="Text Box 1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6" name="Text Box 1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7" name="Text Box 1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8" name="Text Box 1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59" name="Text Box 2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0" name="Text Box 2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1" name="Text Box 2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2" name="Text Box 2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3" name="Text Box 2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4" name="Text Box 2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5" name="Text Box 2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6" name="Text Box 2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7" name="Text Box 2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8" name="Text Box 2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69" name="Text Box 3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0" name="Text Box 3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1" name="Text Box 3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2" name="Text Box 3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3" name="Text Box 3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4" name="Text Box 3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5" name="Text Box 3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6" name="Text Box 3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7" name="Text Box 3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8" name="Text Box 3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79" name="Text Box 4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0" name="Text Box 4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1" name="Text Box 4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2" name="Text Box 4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3" name="Text Box 4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4" name="Text Box 4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5" name="Text Box 4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6" name="Text Box 4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916</xdr:row>
      <xdr:rowOff>0</xdr:rowOff>
    </xdr:from>
    <xdr:to>
      <xdr:col>2</xdr:col>
      <xdr:colOff>104775</xdr:colOff>
      <xdr:row>916</xdr:row>
      <xdr:rowOff>190500</xdr:rowOff>
    </xdr:to>
    <xdr:sp macro="" textlink="">
      <xdr:nvSpPr>
        <xdr:cNvPr id="287" name="Text Box 4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913</xdr:row>
      <xdr:rowOff>481853</xdr:rowOff>
    </xdr:from>
    <xdr:ext cx="104775" cy="219075"/>
    <xdr:sp macro="" textlink="">
      <xdr:nvSpPr>
        <xdr:cNvPr id="288" name="Text Box 1"/>
        <xdr:cNvSpPr txBox="1">
          <a:spLocks noChangeArrowheads="1"/>
        </xdr:cNvSpPr>
      </xdr:nvSpPr>
      <xdr:spPr bwMode="auto">
        <a:xfrm>
          <a:off x="2133600" y="312454178"/>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89" name="Text Box 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0" name="Text Box 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1" name="Text Box 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2" name="Text Box 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3" name="Text Box 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4" name="Text Box 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5" name="Text Box 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6" name="Text Box 1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7" name="Text Box 1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8" name="Text Box 1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299" name="Text Box 1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0" name="Text Box 1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1" name="Text Box 1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2" name="Text Box 1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3" name="Text Box 1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4" name="Text Box 1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5" name="Text Box 1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6" name="Text Box 2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7" name="Text Box 2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8" name="Text Box 2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09" name="Text Box 2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0" name="Text Box 2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1" name="Text Box 2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2" name="Text Box 2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3" name="Text Box 2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4" name="Text Box 2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5" name="Text Box 2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6" name="Text Box 3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7" name="Text Box 3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8" name="Text Box 3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19" name="Text Box 3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0" name="Text Box 3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1" name="Text Box 3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2" name="Text Box 3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3" name="Text Box 3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4" name="Text Box 3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5" name="Text Box 3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6" name="Text Box 4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7" name="Text Box 4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8" name="Text Box 4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29" name="Text Box 4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0" name="Text Box 4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1" name="Text Box 4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2" name="Text Box 4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3" name="Text Box 4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4" name="Text Box 4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5" name="Text Box 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6" name="Text Box 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7" name="Text Box 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8" name="Text Box 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39" name="Text Box 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0" name="Text Box 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1" name="Text Box 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2" name="Text Box 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3" name="Text Box 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4" name="Text Box 1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5" name="Text Box 1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6" name="Text Box 1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7" name="Text Box 1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8" name="Text Box 1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49" name="Text Box 1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0" name="Text Box 1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1" name="Text Box 1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2" name="Text Box 1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3" name="Text Box 1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4" name="Text Box 2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5" name="Text Box 2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6" name="Text Box 2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7" name="Text Box 2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8" name="Text Box 2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59" name="Text Box 2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0" name="Text Box 2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1" name="Text Box 2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2" name="Text Box 2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3" name="Text Box 2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4" name="Text Box 3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5" name="Text Box 3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6" name="Text Box 3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7" name="Text Box 3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8" name="Text Box 3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69" name="Text Box 3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0" name="Text Box 3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1" name="Text Box 3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2" name="Text Box 3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3" name="Text Box 39"/>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4" name="Text Box 40"/>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5" name="Text Box 41"/>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6" name="Text Box 42"/>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7" name="Text Box 43"/>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8" name="Text Box 44"/>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79" name="Text Box 45"/>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80" name="Text Box 46"/>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81" name="Text Box 47"/>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916</xdr:row>
      <xdr:rowOff>0</xdr:rowOff>
    </xdr:from>
    <xdr:ext cx="104775" cy="219075"/>
    <xdr:sp macro="" textlink="">
      <xdr:nvSpPr>
        <xdr:cNvPr id="382" name="Text Box 48"/>
        <xdr:cNvSpPr txBox="1">
          <a:spLocks noChangeArrowheads="1"/>
        </xdr:cNvSpPr>
      </xdr:nvSpPr>
      <xdr:spPr bwMode="auto">
        <a:xfrm>
          <a:off x="2133600" y="3151917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914</xdr:row>
      <xdr:rowOff>0</xdr:rowOff>
    </xdr:from>
    <xdr:to>
      <xdr:col>2</xdr:col>
      <xdr:colOff>104775</xdr:colOff>
      <xdr:row>914</xdr:row>
      <xdr:rowOff>219075</xdr:rowOff>
    </xdr:to>
    <xdr:sp macro="" textlink="">
      <xdr:nvSpPr>
        <xdr:cNvPr id="383" name="Text Box 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84" name="Text Box 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85" name="Text Box 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86" name="Text Box 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87" name="Text Box 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88" name="Text Box 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89" name="Text Box 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0" name="Text Box 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1" name="Text Box 1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2" name="Text Box 1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3" name="Text Box 1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4" name="Text Box 1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5" name="Text Box 1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6" name="Text Box 1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7" name="Text Box 1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8" name="Text Box 1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399" name="Text Box 1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0" name="Text Box 1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1" name="Text Box 2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2" name="Text Box 2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3" name="Text Box 2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4" name="Text Box 2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5" name="Text Box 2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6" name="Text Box 2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7" name="Text Box 2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8" name="Text Box 2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09" name="Text Box 2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0" name="Text Box 2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1" name="Text Box 3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2" name="Text Box 3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3" name="Text Box 3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4" name="Text Box 3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5" name="Text Box 3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6" name="Text Box 3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7" name="Text Box 3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8" name="Text Box 3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19" name="Text Box 3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0" name="Text Box 3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1" name="Text Box 4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2" name="Text Box 4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3" name="Text Box 4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4" name="Text Box 4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5" name="Text Box 4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6" name="Text Box 4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7" name="Text Box 4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8" name="Text Box 4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29" name="Text Box 4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0" name="Text Box 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1" name="Text Box 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2" name="Text Box 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3" name="Text Box 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4" name="Text Box 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5" name="Text Box 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6" name="Text Box 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7" name="Text Box 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8" name="Text Box 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39" name="Text Box 1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0" name="Text Box 1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1" name="Text Box 1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2" name="Text Box 1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3" name="Text Box 1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4" name="Text Box 1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5" name="Text Box 1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6" name="Text Box 1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7" name="Text Box 1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8" name="Text Box 1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49" name="Text Box 2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0" name="Text Box 2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1" name="Text Box 2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2" name="Text Box 2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3" name="Text Box 2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4" name="Text Box 2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5" name="Text Box 2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6" name="Text Box 2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7" name="Text Box 2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8" name="Text Box 2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59" name="Text Box 3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0" name="Text Box 3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1" name="Text Box 3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2" name="Text Box 3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3" name="Text Box 3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4" name="Text Box 3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5" name="Text Box 3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6" name="Text Box 3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7" name="Text Box 3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8" name="Text Box 3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69" name="Text Box 4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0" name="Text Box 4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1" name="Text Box 4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2" name="Text Box 4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3" name="Text Box 4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4" name="Text Box 4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5" name="Text Box 4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6" name="Text Box 4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914</xdr:row>
      <xdr:rowOff>0</xdr:rowOff>
    </xdr:from>
    <xdr:to>
      <xdr:col>2</xdr:col>
      <xdr:colOff>104775</xdr:colOff>
      <xdr:row>914</xdr:row>
      <xdr:rowOff>219075</xdr:rowOff>
    </xdr:to>
    <xdr:sp macro="" textlink="">
      <xdr:nvSpPr>
        <xdr:cNvPr id="477" name="Text Box 4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914</xdr:row>
      <xdr:rowOff>0</xdr:rowOff>
    </xdr:from>
    <xdr:ext cx="104775" cy="219075"/>
    <xdr:sp macro="" textlink="">
      <xdr:nvSpPr>
        <xdr:cNvPr id="478" name="Text Box 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79" name="Text Box 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0" name="Text Box 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1" name="Text Box 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2" name="Text Box 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3" name="Text Box 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4" name="Text Box 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5" name="Text Box 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6" name="Text Box 1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7" name="Text Box 1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8" name="Text Box 1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89" name="Text Box 1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0" name="Text Box 1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1" name="Text Box 1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2" name="Text Box 1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3" name="Text Box 1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4" name="Text Box 1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5" name="Text Box 1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6" name="Text Box 2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7" name="Text Box 2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8" name="Text Box 2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499" name="Text Box 2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0" name="Text Box 2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1" name="Text Box 2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2" name="Text Box 2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3" name="Text Box 2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4" name="Text Box 2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5" name="Text Box 2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6" name="Text Box 3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7" name="Text Box 3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8" name="Text Box 3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09" name="Text Box 3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0" name="Text Box 3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1" name="Text Box 3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2" name="Text Box 3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3" name="Text Box 3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4" name="Text Box 3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5" name="Text Box 3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6" name="Text Box 4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7" name="Text Box 4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8" name="Text Box 4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19" name="Text Box 4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0" name="Text Box 4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1" name="Text Box 4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2" name="Text Box 4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3" name="Text Box 4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4" name="Text Box 4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5" name="Text Box 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6" name="Text Box 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7" name="Text Box 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8" name="Text Box 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29" name="Text Box 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0" name="Text Box 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1" name="Text Box 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2" name="Text Box 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3" name="Text Box 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4" name="Text Box 1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5" name="Text Box 1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6" name="Text Box 1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7" name="Text Box 1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8" name="Text Box 1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39" name="Text Box 1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0" name="Text Box 1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1" name="Text Box 1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2" name="Text Box 1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3" name="Text Box 1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4" name="Text Box 2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5" name="Text Box 2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6" name="Text Box 2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7" name="Text Box 2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8" name="Text Box 2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49" name="Text Box 2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0" name="Text Box 2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1" name="Text Box 2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2" name="Text Box 2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3" name="Text Box 2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4" name="Text Box 3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5" name="Text Box 3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6" name="Text Box 3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7" name="Text Box 3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8" name="Text Box 3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59" name="Text Box 3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0" name="Text Box 3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1" name="Text Box 3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2" name="Text Box 3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3" name="Text Box 39"/>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4" name="Text Box 40"/>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5" name="Text Box 41"/>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6" name="Text Box 42"/>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7" name="Text Box 43"/>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8" name="Text Box 44"/>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69" name="Text Box 45"/>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70" name="Text Box 46"/>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71" name="Text Box 47"/>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914</xdr:row>
      <xdr:rowOff>0</xdr:rowOff>
    </xdr:from>
    <xdr:ext cx="104775" cy="219075"/>
    <xdr:sp macro="" textlink="">
      <xdr:nvSpPr>
        <xdr:cNvPr id="572" name="Text Box 48"/>
        <xdr:cNvSpPr txBox="1">
          <a:spLocks noChangeArrowheads="1"/>
        </xdr:cNvSpPr>
      </xdr:nvSpPr>
      <xdr:spPr bwMode="auto">
        <a:xfrm>
          <a:off x="2133600" y="303228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916</xdr:row>
      <xdr:rowOff>481853</xdr:rowOff>
    </xdr:from>
    <xdr:to>
      <xdr:col>2</xdr:col>
      <xdr:colOff>104775</xdr:colOff>
      <xdr:row>916</xdr:row>
      <xdr:rowOff>697753</xdr:rowOff>
    </xdr:to>
    <xdr:sp macro="" textlink="">
      <xdr:nvSpPr>
        <xdr:cNvPr id="573" name="Text Box 1"/>
        <xdr:cNvSpPr txBox="1">
          <a:spLocks noChangeArrowheads="1"/>
        </xdr:cNvSpPr>
      </xdr:nvSpPr>
      <xdr:spPr bwMode="auto">
        <a:xfrm>
          <a:off x="2133600" y="304681778"/>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4560793</xdr:colOff>
      <xdr:row>916</xdr:row>
      <xdr:rowOff>414617</xdr:rowOff>
    </xdr:from>
    <xdr:to>
      <xdr:col>2</xdr:col>
      <xdr:colOff>99295</xdr:colOff>
      <xdr:row>916</xdr:row>
      <xdr:rowOff>630517</xdr:rowOff>
    </xdr:to>
    <xdr:sp macro="" textlink="">
      <xdr:nvSpPr>
        <xdr:cNvPr id="574" name="Text Box 2"/>
        <xdr:cNvSpPr txBox="1">
          <a:spLocks noChangeArrowheads="1"/>
        </xdr:cNvSpPr>
      </xdr:nvSpPr>
      <xdr:spPr bwMode="auto">
        <a:xfrm>
          <a:off x="2131918" y="304614542"/>
          <a:ext cx="10097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75" name="Text Box 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76" name="Text Box 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77" name="Text Box 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78" name="Text Box 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79" name="Text Box 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0" name="Text Box 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1" name="Text Box 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2" name="Text Box 1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3" name="Text Box 1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4" name="Text Box 1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5" name="Text Box 1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6" name="Text Box 1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7" name="Text Box 1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8" name="Text Box 1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89" name="Text Box 1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0" name="Text Box 1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1" name="Text Box 1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2" name="Text Box 2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3" name="Text Box 2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4" name="Text Box 2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5" name="Text Box 2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6" name="Text Box 2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7" name="Text Box 2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8" name="Text Box 2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599" name="Text Box 2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0" name="Text Box 2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1" name="Text Box 2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2" name="Text Box 3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3" name="Text Box 3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4" name="Text Box 3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5" name="Text Box 3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6" name="Text Box 3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7" name="Text Box 3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8" name="Text Box 3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09" name="Text Box 3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0" name="Text Box 3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1" name="Text Box 3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2" name="Text Box 4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3" name="Text Box 4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4" name="Text Box 4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5" name="Text Box 4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6" name="Text Box 4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7" name="Text Box 4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8" name="Text Box 4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19" name="Text Box 4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0" name="Text Box 4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1" name="Text Box 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2" name="Text Box 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3" name="Text Box 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4" name="Text Box 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5" name="Text Box 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6" name="Text Box 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7" name="Text Box 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8" name="Text Box 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29" name="Text Box 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0" name="Text Box 1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1" name="Text Box 1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2" name="Text Box 1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3" name="Text Box 1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4" name="Text Box 1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5" name="Text Box 1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6" name="Text Box 1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7" name="Text Box 1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8" name="Text Box 1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39" name="Text Box 1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0" name="Text Box 2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1" name="Text Box 2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2" name="Text Box 2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3" name="Text Box 2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4" name="Text Box 2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5" name="Text Box 2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6" name="Text Box 2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7" name="Text Box 2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8" name="Text Box 2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49" name="Text Box 2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0" name="Text Box 3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1" name="Text Box 3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2" name="Text Box 3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3" name="Text Box 3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4" name="Text Box 3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5" name="Text Box 3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6" name="Text Box 3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7" name="Text Box 3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8" name="Text Box 3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59" name="Text Box 3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0" name="Text Box 4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1" name="Text Box 4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2" name="Text Box 4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3" name="Text Box 4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4" name="Text Box 4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5" name="Text Box 4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6" name="Text Box 4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7" name="Text Box 4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919</xdr:row>
      <xdr:rowOff>0</xdr:rowOff>
    </xdr:from>
    <xdr:to>
      <xdr:col>2</xdr:col>
      <xdr:colOff>104775</xdr:colOff>
      <xdr:row>919</xdr:row>
      <xdr:rowOff>219075</xdr:rowOff>
    </xdr:to>
    <xdr:sp macro="" textlink="">
      <xdr:nvSpPr>
        <xdr:cNvPr id="668" name="Text Box 4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916</xdr:row>
      <xdr:rowOff>481853</xdr:rowOff>
    </xdr:from>
    <xdr:ext cx="104775" cy="219075"/>
    <xdr:sp macro="" textlink="">
      <xdr:nvSpPr>
        <xdr:cNvPr id="669" name="Text Box 1"/>
        <xdr:cNvSpPr txBox="1">
          <a:spLocks noChangeArrowheads="1"/>
        </xdr:cNvSpPr>
      </xdr:nvSpPr>
      <xdr:spPr bwMode="auto">
        <a:xfrm>
          <a:off x="2133600" y="304681778"/>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0" name="Text Box 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1" name="Text Box 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2" name="Text Box 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3" name="Text Box 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4" name="Text Box 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5" name="Text Box 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6" name="Text Box 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7" name="Text Box 1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8" name="Text Box 1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79" name="Text Box 1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0" name="Text Box 1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1" name="Text Box 1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2" name="Text Box 1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3" name="Text Box 1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4" name="Text Box 1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5" name="Text Box 1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6" name="Text Box 1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7" name="Text Box 2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8" name="Text Box 2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89" name="Text Box 2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0" name="Text Box 2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1" name="Text Box 2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2" name="Text Box 2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3" name="Text Box 2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4" name="Text Box 2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5" name="Text Box 2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6" name="Text Box 2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7" name="Text Box 3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8" name="Text Box 3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699" name="Text Box 3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0" name="Text Box 3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1" name="Text Box 3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2" name="Text Box 3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3" name="Text Box 3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4" name="Text Box 3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5" name="Text Box 3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6" name="Text Box 3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7" name="Text Box 4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8" name="Text Box 4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09" name="Text Box 4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0" name="Text Box 4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1" name="Text Box 4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2" name="Text Box 4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3" name="Text Box 4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4" name="Text Box 4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5" name="Text Box 4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6" name="Text Box 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7" name="Text Box 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8" name="Text Box 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19" name="Text Box 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0" name="Text Box 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1" name="Text Box 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2" name="Text Box 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3" name="Text Box 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4" name="Text Box 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5" name="Text Box 1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6" name="Text Box 1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7" name="Text Box 1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8" name="Text Box 1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29" name="Text Box 1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0" name="Text Box 1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1" name="Text Box 1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2" name="Text Box 1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3" name="Text Box 1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4" name="Text Box 1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5" name="Text Box 2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6" name="Text Box 2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7" name="Text Box 2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8" name="Text Box 2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39" name="Text Box 2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0" name="Text Box 2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1" name="Text Box 2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2" name="Text Box 2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3" name="Text Box 2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4" name="Text Box 2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5" name="Text Box 3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6" name="Text Box 3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7" name="Text Box 3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8" name="Text Box 3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49" name="Text Box 3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0" name="Text Box 3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1" name="Text Box 3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2" name="Text Box 3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3" name="Text Box 3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4" name="Text Box 39"/>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5" name="Text Box 40"/>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6" name="Text Box 41"/>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7" name="Text Box 42"/>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8" name="Text Box 43"/>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59" name="Text Box 44"/>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60" name="Text Box 45"/>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61" name="Text Box 46"/>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62" name="Text Box 47"/>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919</xdr:row>
      <xdr:rowOff>0</xdr:rowOff>
    </xdr:from>
    <xdr:ext cx="104775" cy="219075"/>
    <xdr:sp macro="" textlink="">
      <xdr:nvSpPr>
        <xdr:cNvPr id="763" name="Text Box 48"/>
        <xdr:cNvSpPr txBox="1">
          <a:spLocks noChangeArrowheads="1"/>
        </xdr:cNvSpPr>
      </xdr:nvSpPr>
      <xdr:spPr bwMode="auto">
        <a:xfrm>
          <a:off x="2133600" y="3074193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606</xdr:row>
      <xdr:rowOff>0</xdr:rowOff>
    </xdr:from>
    <xdr:to>
      <xdr:col>2</xdr:col>
      <xdr:colOff>104775</xdr:colOff>
      <xdr:row>606</xdr:row>
      <xdr:rowOff>219075</xdr:rowOff>
    </xdr:to>
    <xdr:sp macro="" textlink="">
      <xdr:nvSpPr>
        <xdr:cNvPr id="2" name="Text Box 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 name="Text Box 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 name="Text Box 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 name="Text Box 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 name="Text Box 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 name="Text Box 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 name="Text Box 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0" name="Text Box 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1" name="Text Box 1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2" name="Text Box 1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3" name="Text Box 1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4" name="Text Box 1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5" name="Text Box 1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6" name="Text Box 1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7" name="Text Box 1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8" name="Text Box 1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19" name="Text Box 1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0" name="Text Box 1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1" name="Text Box 2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2" name="Text Box 2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3" name="Text Box 2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4" name="Text Box 2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5" name="Text Box 2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6" name="Text Box 2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7" name="Text Box 2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8" name="Text Box 2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29" name="Text Box 2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0" name="Text Box 2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1" name="Text Box 3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2" name="Text Box 3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3" name="Text Box 3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4" name="Text Box 3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5" name="Text Box 3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6" name="Text Box 3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7" name="Text Box 3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8" name="Text Box 3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39" name="Text Box 3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0" name="Text Box 3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1" name="Text Box 4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2" name="Text Box 4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3" name="Text Box 4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4" name="Text Box 4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5" name="Text Box 4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6" name="Text Box 4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7" name="Text Box 4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8" name="Text Box 4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49" name="Text Box 4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0" name="Text Box 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1" name="Text Box 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2" name="Text Box 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3" name="Text Box 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4" name="Text Box 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5" name="Text Box 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6" name="Text Box 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7" name="Text Box 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8" name="Text Box 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59" name="Text Box 1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0" name="Text Box 1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1" name="Text Box 1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2" name="Text Box 1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3" name="Text Box 1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4" name="Text Box 1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5" name="Text Box 1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6" name="Text Box 1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7" name="Text Box 1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8" name="Text Box 1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69" name="Text Box 2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0" name="Text Box 2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1" name="Text Box 2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2" name="Text Box 2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3" name="Text Box 2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4" name="Text Box 2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5" name="Text Box 2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6" name="Text Box 2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7" name="Text Box 2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8" name="Text Box 2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79" name="Text Box 3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0" name="Text Box 3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1" name="Text Box 3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2" name="Text Box 3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3" name="Text Box 3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4" name="Text Box 3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5" name="Text Box 3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6" name="Text Box 3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7" name="Text Box 3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8" name="Text Box 3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89" name="Text Box 4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0" name="Text Box 4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1" name="Text Box 4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2" name="Text Box 4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3" name="Text Box 4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4" name="Text Box 4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5" name="Text Box 4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6" name="Text Box 4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606</xdr:row>
      <xdr:rowOff>0</xdr:rowOff>
    </xdr:from>
    <xdr:to>
      <xdr:col>2</xdr:col>
      <xdr:colOff>104775</xdr:colOff>
      <xdr:row>606</xdr:row>
      <xdr:rowOff>219075</xdr:rowOff>
    </xdr:to>
    <xdr:sp macro="" textlink="">
      <xdr:nvSpPr>
        <xdr:cNvPr id="97" name="Text Box 4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606</xdr:row>
      <xdr:rowOff>0</xdr:rowOff>
    </xdr:from>
    <xdr:ext cx="104775" cy="219075"/>
    <xdr:sp macro="" textlink="">
      <xdr:nvSpPr>
        <xdr:cNvPr id="98" name="Text Box 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99" name="Text Box 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0" name="Text Box 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1" name="Text Box 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2" name="Text Box 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3" name="Text Box 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4" name="Text Box 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5" name="Text Box 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6" name="Text Box 1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7" name="Text Box 1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8" name="Text Box 1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09" name="Text Box 1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0" name="Text Box 1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1" name="Text Box 1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2" name="Text Box 1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3" name="Text Box 1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4" name="Text Box 1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5" name="Text Box 1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6" name="Text Box 2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7" name="Text Box 2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8" name="Text Box 2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19" name="Text Box 2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0" name="Text Box 2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1" name="Text Box 2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2" name="Text Box 2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3" name="Text Box 2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4" name="Text Box 2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5" name="Text Box 2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6" name="Text Box 3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7" name="Text Box 3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8" name="Text Box 3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29" name="Text Box 3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0" name="Text Box 3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1" name="Text Box 3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2" name="Text Box 3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3" name="Text Box 3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4" name="Text Box 3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5" name="Text Box 3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6" name="Text Box 4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7" name="Text Box 4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8" name="Text Box 4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39" name="Text Box 4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0" name="Text Box 4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1" name="Text Box 4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2" name="Text Box 4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3" name="Text Box 4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4" name="Text Box 4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5" name="Text Box 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6" name="Text Box 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7" name="Text Box 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8" name="Text Box 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49" name="Text Box 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0" name="Text Box 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1" name="Text Box 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2" name="Text Box 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3" name="Text Box 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4" name="Text Box 1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5" name="Text Box 1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6" name="Text Box 1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7" name="Text Box 1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8" name="Text Box 1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59" name="Text Box 1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0" name="Text Box 1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1" name="Text Box 1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2" name="Text Box 1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3" name="Text Box 1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4" name="Text Box 2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5" name="Text Box 2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6" name="Text Box 2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7" name="Text Box 2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8" name="Text Box 2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69" name="Text Box 2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0" name="Text Box 2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1" name="Text Box 2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2" name="Text Box 2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3" name="Text Box 2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4" name="Text Box 3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5" name="Text Box 3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6" name="Text Box 3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7" name="Text Box 3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8" name="Text Box 3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79" name="Text Box 3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0" name="Text Box 3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1" name="Text Box 3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2" name="Text Box 3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3" name="Text Box 39"/>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4" name="Text Box 40"/>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5" name="Text Box 41"/>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6" name="Text Box 42"/>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7" name="Text Box 43"/>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8" name="Text Box 44"/>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89" name="Text Box 45"/>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90" name="Text Box 46"/>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91" name="Text Box 47"/>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606</xdr:row>
      <xdr:rowOff>0</xdr:rowOff>
    </xdr:from>
    <xdr:ext cx="104775" cy="219075"/>
    <xdr:sp macro="" textlink="">
      <xdr:nvSpPr>
        <xdr:cNvPr id="192" name="Text Box 48"/>
        <xdr:cNvSpPr txBox="1">
          <a:spLocks noChangeArrowheads="1"/>
        </xdr:cNvSpPr>
      </xdr:nvSpPr>
      <xdr:spPr bwMode="auto">
        <a:xfrm>
          <a:off x="2133600" y="305161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608</xdr:row>
      <xdr:rowOff>481853</xdr:rowOff>
    </xdr:from>
    <xdr:to>
      <xdr:col>2</xdr:col>
      <xdr:colOff>104775</xdr:colOff>
      <xdr:row>608</xdr:row>
      <xdr:rowOff>700928</xdr:rowOff>
    </xdr:to>
    <xdr:sp macro="" textlink="">
      <xdr:nvSpPr>
        <xdr:cNvPr id="193" name="Text Box 1"/>
        <xdr:cNvSpPr txBox="1">
          <a:spLocks noChangeArrowheads="1"/>
        </xdr:cNvSpPr>
      </xdr:nvSpPr>
      <xdr:spPr bwMode="auto">
        <a:xfrm>
          <a:off x="2133600" y="306615353"/>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4560793</xdr:colOff>
      <xdr:row>608</xdr:row>
      <xdr:rowOff>414617</xdr:rowOff>
    </xdr:from>
    <xdr:to>
      <xdr:col>2</xdr:col>
      <xdr:colOff>99295</xdr:colOff>
      <xdr:row>608</xdr:row>
      <xdr:rowOff>633692</xdr:rowOff>
    </xdr:to>
    <xdr:sp macro="" textlink="">
      <xdr:nvSpPr>
        <xdr:cNvPr id="194" name="Text Box 2"/>
        <xdr:cNvSpPr txBox="1">
          <a:spLocks noChangeArrowheads="1"/>
        </xdr:cNvSpPr>
      </xdr:nvSpPr>
      <xdr:spPr bwMode="auto">
        <a:xfrm>
          <a:off x="2131918" y="306548117"/>
          <a:ext cx="10097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195" name="Text Box 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196" name="Text Box 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197" name="Text Box 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198" name="Text Box 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199" name="Text Box 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0" name="Text Box 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1" name="Text Box 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2" name="Text Box 1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3" name="Text Box 1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4" name="Text Box 1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5" name="Text Box 1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6" name="Text Box 1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7" name="Text Box 1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8" name="Text Box 1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09" name="Text Box 1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0" name="Text Box 1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1" name="Text Box 1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2" name="Text Box 2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3" name="Text Box 2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4" name="Text Box 2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5" name="Text Box 2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6" name="Text Box 2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7" name="Text Box 2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8" name="Text Box 2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19" name="Text Box 2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0" name="Text Box 2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1" name="Text Box 2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2" name="Text Box 3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3" name="Text Box 3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4" name="Text Box 3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5" name="Text Box 3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6" name="Text Box 3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7" name="Text Box 3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8" name="Text Box 3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29" name="Text Box 3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0" name="Text Box 3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1" name="Text Box 3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2" name="Text Box 4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3" name="Text Box 4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4" name="Text Box 4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5" name="Text Box 4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6" name="Text Box 4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7" name="Text Box 4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8" name="Text Box 4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39" name="Text Box 4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0" name="Text Box 4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1" name="Text Box 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2" name="Text Box 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3" name="Text Box 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4" name="Text Box 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5" name="Text Box 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6" name="Text Box 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7" name="Text Box 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8" name="Text Box 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49" name="Text Box 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0" name="Text Box 1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1" name="Text Box 1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2" name="Text Box 1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3" name="Text Box 1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4" name="Text Box 1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5" name="Text Box 1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6" name="Text Box 1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7" name="Text Box 1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8" name="Text Box 1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59" name="Text Box 1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0" name="Text Box 2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1" name="Text Box 2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2" name="Text Box 2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3" name="Text Box 2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4" name="Text Box 2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5" name="Text Box 2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6" name="Text Box 2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7" name="Text Box 2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8" name="Text Box 2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69" name="Text Box 2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0" name="Text Box 3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1" name="Text Box 3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2" name="Text Box 3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3" name="Text Box 3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4" name="Text Box 3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5" name="Text Box 3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6" name="Text Box 3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7" name="Text Box 3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8" name="Text Box 3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79" name="Text Box 3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0" name="Text Box 4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1" name="Text Box 4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2" name="Text Box 4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3" name="Text Box 4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4" name="Text Box 4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5" name="Text Box 4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6" name="Text Box 4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7" name="Text Box 4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611</xdr:row>
      <xdr:rowOff>0</xdr:rowOff>
    </xdr:from>
    <xdr:to>
      <xdr:col>2</xdr:col>
      <xdr:colOff>104775</xdr:colOff>
      <xdr:row>611</xdr:row>
      <xdr:rowOff>219075</xdr:rowOff>
    </xdr:to>
    <xdr:sp macro="" textlink="">
      <xdr:nvSpPr>
        <xdr:cNvPr id="288" name="Text Box 4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608</xdr:row>
      <xdr:rowOff>481853</xdr:rowOff>
    </xdr:from>
    <xdr:ext cx="104775" cy="219075"/>
    <xdr:sp macro="" textlink="">
      <xdr:nvSpPr>
        <xdr:cNvPr id="289" name="Text Box 1"/>
        <xdr:cNvSpPr txBox="1">
          <a:spLocks noChangeArrowheads="1"/>
        </xdr:cNvSpPr>
      </xdr:nvSpPr>
      <xdr:spPr bwMode="auto">
        <a:xfrm>
          <a:off x="2133600" y="306615353"/>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0" name="Text Box 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1" name="Text Box 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2" name="Text Box 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3" name="Text Box 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4" name="Text Box 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5" name="Text Box 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6" name="Text Box 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7" name="Text Box 1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8" name="Text Box 1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299" name="Text Box 1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0" name="Text Box 1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1" name="Text Box 1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2" name="Text Box 1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3" name="Text Box 1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4" name="Text Box 1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5" name="Text Box 1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6" name="Text Box 1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7" name="Text Box 2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8" name="Text Box 2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09" name="Text Box 2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0" name="Text Box 2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1" name="Text Box 2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2" name="Text Box 2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3" name="Text Box 2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4" name="Text Box 2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5" name="Text Box 2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6" name="Text Box 2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7" name="Text Box 3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8" name="Text Box 3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19" name="Text Box 3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0" name="Text Box 3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1" name="Text Box 3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2" name="Text Box 3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3" name="Text Box 3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4" name="Text Box 3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5" name="Text Box 3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6" name="Text Box 3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7" name="Text Box 4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8" name="Text Box 4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29" name="Text Box 4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0" name="Text Box 4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1" name="Text Box 4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2" name="Text Box 4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3" name="Text Box 4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4" name="Text Box 4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5" name="Text Box 4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6" name="Text Box 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7" name="Text Box 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8" name="Text Box 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39" name="Text Box 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0" name="Text Box 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1" name="Text Box 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2" name="Text Box 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3" name="Text Box 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4" name="Text Box 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5" name="Text Box 1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6" name="Text Box 1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7" name="Text Box 1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8" name="Text Box 1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49" name="Text Box 1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0" name="Text Box 1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1" name="Text Box 1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2" name="Text Box 1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3" name="Text Box 1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4" name="Text Box 1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5" name="Text Box 2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6" name="Text Box 2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7" name="Text Box 2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8" name="Text Box 2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59" name="Text Box 2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0" name="Text Box 2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1" name="Text Box 2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2" name="Text Box 2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3" name="Text Box 2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4" name="Text Box 2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5" name="Text Box 3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6" name="Text Box 3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7" name="Text Box 3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8" name="Text Box 3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69" name="Text Box 3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0" name="Text Box 3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1" name="Text Box 3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2" name="Text Box 3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3" name="Text Box 3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4" name="Text Box 39"/>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5" name="Text Box 40"/>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6" name="Text Box 41"/>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7" name="Text Box 42"/>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8" name="Text Box 43"/>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79" name="Text Box 44"/>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80" name="Text Box 45"/>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81" name="Text Box 46"/>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82" name="Text Box 47"/>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611</xdr:row>
      <xdr:rowOff>0</xdr:rowOff>
    </xdr:from>
    <xdr:ext cx="104775" cy="219075"/>
    <xdr:sp macro="" textlink="">
      <xdr:nvSpPr>
        <xdr:cNvPr id="383" name="Text Box 48"/>
        <xdr:cNvSpPr txBox="1">
          <a:spLocks noChangeArrowheads="1"/>
        </xdr:cNvSpPr>
      </xdr:nvSpPr>
      <xdr:spPr bwMode="auto">
        <a:xfrm>
          <a:off x="2133600" y="30935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gi.babunashvili\Desktop\desktop%202018\cvlilebebi%202018\VI\VI\VI%20%20cvlile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i"/>
      <sheetName val="shemosavlebi 1"/>
      <sheetName val="shemosavlebi 2"/>
      <sheetName val="shemosavlebi 3"/>
      <sheetName val=" ორგ 1"/>
      <sheetName val="ორგ 2"/>
      <sheetName val="ორგ 3"/>
      <sheetName val="FUNCT 1"/>
      <sheetName val="FUNCT 2"/>
      <sheetName val="FUNCT 3"/>
      <sheetName val="nashtis cvlileba"/>
      <sheetName val="მუხლობრივი"/>
      <sheetName val="არაფინანსური"/>
    </sheetNames>
    <sheetDataSet>
      <sheetData sheetId="0"/>
      <sheetData sheetId="1"/>
      <sheetData sheetId="2"/>
      <sheetData sheetId="3"/>
      <sheetData sheetId="4"/>
      <sheetData sheetId="5">
        <row r="19">
          <cell r="H19">
            <v>0</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H2062"/>
  <sheetViews>
    <sheetView view="pageBreakPreview" topLeftCell="A1146" zoomScale="90" zoomScaleNormal="100" zoomScaleSheetLayoutView="90" workbookViewId="0">
      <selection activeCell="C1145" activeCellId="22" sqref="C980:G980 C990:G990 C1005:G1005 C1015:G1015 C1036:G1036 C1047:G1047 C1060:G1060 C1071:G1071 C1081:G1081 C1092:G1092 C1103:G1103 C1113:G1113 C1123:G1123 C1133:G1133 C1155:G1155 C1165:G1165 C1175:G1175 C1185:G1185 C1196:G1196 C1207:G1207 C1218:G1218 C1229:G1229 C1145:G1145"/>
    </sheetView>
  </sheetViews>
  <sheetFormatPr defaultRowHeight="35.25" customHeight="1" x14ac:dyDescent="0.25"/>
  <cols>
    <col min="1" max="1" width="11" style="228" customWidth="1"/>
    <col min="2" max="2" width="37.28515625" style="228" customWidth="1"/>
    <col min="3" max="3" width="16.28515625" style="266" customWidth="1"/>
    <col min="4" max="4" width="14.140625" style="267" customWidth="1"/>
    <col min="5" max="5" width="15.140625" style="228" customWidth="1"/>
    <col min="6" max="6" width="14.5703125" style="228" customWidth="1"/>
    <col min="7" max="7" width="40.7109375" style="228" customWidth="1"/>
    <col min="8" max="8" width="9.140625" style="228"/>
    <col min="9" max="9" width="9.42578125" style="228" bestFit="1" customWidth="1"/>
    <col min="10" max="10" width="17.140625" style="228" customWidth="1"/>
    <col min="11" max="255" width="9.140625" style="228"/>
    <col min="256" max="256" width="37.28515625" style="228" customWidth="1"/>
    <col min="257" max="257" width="12" style="228" customWidth="1"/>
    <col min="258" max="258" width="12.85546875" style="228" customWidth="1"/>
    <col min="259" max="259" width="15.140625" style="228" customWidth="1"/>
    <col min="260" max="260" width="14.7109375" style="228" customWidth="1"/>
    <col min="261" max="261" width="12" style="228" customWidth="1"/>
    <col min="262" max="262" width="16.7109375" style="228" customWidth="1"/>
    <col min="263" max="263" width="15.7109375" style="228" customWidth="1"/>
    <col min="264" max="264" width="9.140625" style="228"/>
    <col min="265" max="265" width="9.42578125" style="228" bestFit="1" customWidth="1"/>
    <col min="266" max="266" width="17.140625" style="228" customWidth="1"/>
    <col min="267" max="511" width="9.140625" style="228"/>
    <col min="512" max="512" width="37.28515625" style="228" customWidth="1"/>
    <col min="513" max="513" width="12" style="228" customWidth="1"/>
    <col min="514" max="514" width="12.85546875" style="228" customWidth="1"/>
    <col min="515" max="515" width="15.140625" style="228" customWidth="1"/>
    <col min="516" max="516" width="14.7109375" style="228" customWidth="1"/>
    <col min="517" max="517" width="12" style="228" customWidth="1"/>
    <col min="518" max="518" width="16.7109375" style="228" customWidth="1"/>
    <col min="519" max="519" width="15.7109375" style="228" customWidth="1"/>
    <col min="520" max="520" width="9.140625" style="228"/>
    <col min="521" max="521" width="9.42578125" style="228" bestFit="1" customWidth="1"/>
    <col min="522" max="522" width="17.140625" style="228" customWidth="1"/>
    <col min="523" max="767" width="9.140625" style="228"/>
    <col min="768" max="768" width="37.28515625" style="228" customWidth="1"/>
    <col min="769" max="769" width="12" style="228" customWidth="1"/>
    <col min="770" max="770" width="12.85546875" style="228" customWidth="1"/>
    <col min="771" max="771" width="15.140625" style="228" customWidth="1"/>
    <col min="772" max="772" width="14.7109375" style="228" customWidth="1"/>
    <col min="773" max="773" width="12" style="228" customWidth="1"/>
    <col min="774" max="774" width="16.7109375" style="228" customWidth="1"/>
    <col min="775" max="775" width="15.7109375" style="228" customWidth="1"/>
    <col min="776" max="776" width="9.140625" style="228"/>
    <col min="777" max="777" width="9.42578125" style="228" bestFit="1" customWidth="1"/>
    <col min="778" max="778" width="17.140625" style="228" customWidth="1"/>
    <col min="779" max="1023" width="9.140625" style="228"/>
    <col min="1024" max="1024" width="37.28515625" style="228" customWidth="1"/>
    <col min="1025" max="1025" width="12" style="228" customWidth="1"/>
    <col min="1026" max="1026" width="12.85546875" style="228" customWidth="1"/>
    <col min="1027" max="1027" width="15.140625" style="228" customWidth="1"/>
    <col min="1028" max="1028" width="14.7109375" style="228" customWidth="1"/>
    <col min="1029" max="1029" width="12" style="228" customWidth="1"/>
    <col min="1030" max="1030" width="16.7109375" style="228" customWidth="1"/>
    <col min="1031" max="1031" width="15.7109375" style="228" customWidth="1"/>
    <col min="1032" max="1032" width="9.140625" style="228"/>
    <col min="1033" max="1033" width="9.42578125" style="228" bestFit="1" customWidth="1"/>
    <col min="1034" max="1034" width="17.140625" style="228" customWidth="1"/>
    <col min="1035" max="1279" width="9.140625" style="228"/>
    <col min="1280" max="1280" width="37.28515625" style="228" customWidth="1"/>
    <col min="1281" max="1281" width="12" style="228" customWidth="1"/>
    <col min="1282" max="1282" width="12.85546875" style="228" customWidth="1"/>
    <col min="1283" max="1283" width="15.140625" style="228" customWidth="1"/>
    <col min="1284" max="1284" width="14.7109375" style="228" customWidth="1"/>
    <col min="1285" max="1285" width="12" style="228" customWidth="1"/>
    <col min="1286" max="1286" width="16.7109375" style="228" customWidth="1"/>
    <col min="1287" max="1287" width="15.7109375" style="228" customWidth="1"/>
    <col min="1288" max="1288" width="9.140625" style="228"/>
    <col min="1289" max="1289" width="9.42578125" style="228" bestFit="1" customWidth="1"/>
    <col min="1290" max="1290" width="17.140625" style="228" customWidth="1"/>
    <col min="1291" max="1535" width="9.140625" style="228"/>
    <col min="1536" max="1536" width="37.28515625" style="228" customWidth="1"/>
    <col min="1537" max="1537" width="12" style="228" customWidth="1"/>
    <col min="1538" max="1538" width="12.85546875" style="228" customWidth="1"/>
    <col min="1539" max="1539" width="15.140625" style="228" customWidth="1"/>
    <col min="1540" max="1540" width="14.7109375" style="228" customWidth="1"/>
    <col min="1541" max="1541" width="12" style="228" customWidth="1"/>
    <col min="1542" max="1542" width="16.7109375" style="228" customWidth="1"/>
    <col min="1543" max="1543" width="15.7109375" style="228" customWidth="1"/>
    <col min="1544" max="1544" width="9.140625" style="228"/>
    <col min="1545" max="1545" width="9.42578125" style="228" bestFit="1" customWidth="1"/>
    <col min="1546" max="1546" width="17.140625" style="228" customWidth="1"/>
    <col min="1547" max="1791" width="9.140625" style="228"/>
    <col min="1792" max="1792" width="37.28515625" style="228" customWidth="1"/>
    <col min="1793" max="1793" width="12" style="228" customWidth="1"/>
    <col min="1794" max="1794" width="12.85546875" style="228" customWidth="1"/>
    <col min="1795" max="1795" width="15.140625" style="228" customWidth="1"/>
    <col min="1796" max="1796" width="14.7109375" style="228" customWidth="1"/>
    <col min="1797" max="1797" width="12" style="228" customWidth="1"/>
    <col min="1798" max="1798" width="16.7109375" style="228" customWidth="1"/>
    <col min="1799" max="1799" width="15.7109375" style="228" customWidth="1"/>
    <col min="1800" max="1800" width="9.140625" style="228"/>
    <col min="1801" max="1801" width="9.42578125" style="228" bestFit="1" customWidth="1"/>
    <col min="1802" max="1802" width="17.140625" style="228" customWidth="1"/>
    <col min="1803" max="2047" width="9.140625" style="228"/>
    <col min="2048" max="2048" width="37.28515625" style="228" customWidth="1"/>
    <col min="2049" max="2049" width="12" style="228" customWidth="1"/>
    <col min="2050" max="2050" width="12.85546875" style="228" customWidth="1"/>
    <col min="2051" max="2051" width="15.140625" style="228" customWidth="1"/>
    <col min="2052" max="2052" width="14.7109375" style="228" customWidth="1"/>
    <col min="2053" max="2053" width="12" style="228" customWidth="1"/>
    <col min="2054" max="2054" width="16.7109375" style="228" customWidth="1"/>
    <col min="2055" max="2055" width="15.7109375" style="228" customWidth="1"/>
    <col min="2056" max="2056" width="9.140625" style="228"/>
    <col min="2057" max="2057" width="9.42578125" style="228" bestFit="1" customWidth="1"/>
    <col min="2058" max="2058" width="17.140625" style="228" customWidth="1"/>
    <col min="2059" max="2303" width="9.140625" style="228"/>
    <col min="2304" max="2304" width="37.28515625" style="228" customWidth="1"/>
    <col min="2305" max="2305" width="12" style="228" customWidth="1"/>
    <col min="2306" max="2306" width="12.85546875" style="228" customWidth="1"/>
    <col min="2307" max="2307" width="15.140625" style="228" customWidth="1"/>
    <col min="2308" max="2308" width="14.7109375" style="228" customWidth="1"/>
    <col min="2309" max="2309" width="12" style="228" customWidth="1"/>
    <col min="2310" max="2310" width="16.7109375" style="228" customWidth="1"/>
    <col min="2311" max="2311" width="15.7109375" style="228" customWidth="1"/>
    <col min="2312" max="2312" width="9.140625" style="228"/>
    <col min="2313" max="2313" width="9.42578125" style="228" bestFit="1" customWidth="1"/>
    <col min="2314" max="2314" width="17.140625" style="228" customWidth="1"/>
    <col min="2315" max="2559" width="9.140625" style="228"/>
    <col min="2560" max="2560" width="37.28515625" style="228" customWidth="1"/>
    <col min="2561" max="2561" width="12" style="228" customWidth="1"/>
    <col min="2562" max="2562" width="12.85546875" style="228" customWidth="1"/>
    <col min="2563" max="2563" width="15.140625" style="228" customWidth="1"/>
    <col min="2564" max="2564" width="14.7109375" style="228" customWidth="1"/>
    <col min="2565" max="2565" width="12" style="228" customWidth="1"/>
    <col min="2566" max="2566" width="16.7109375" style="228" customWidth="1"/>
    <col min="2567" max="2567" width="15.7109375" style="228" customWidth="1"/>
    <col min="2568" max="2568" width="9.140625" style="228"/>
    <col min="2569" max="2569" width="9.42578125" style="228" bestFit="1" customWidth="1"/>
    <col min="2570" max="2570" width="17.140625" style="228" customWidth="1"/>
    <col min="2571" max="2815" width="9.140625" style="228"/>
    <col min="2816" max="2816" width="37.28515625" style="228" customWidth="1"/>
    <col min="2817" max="2817" width="12" style="228" customWidth="1"/>
    <col min="2818" max="2818" width="12.85546875" style="228" customWidth="1"/>
    <col min="2819" max="2819" width="15.140625" style="228" customWidth="1"/>
    <col min="2820" max="2820" width="14.7109375" style="228" customWidth="1"/>
    <col min="2821" max="2821" width="12" style="228" customWidth="1"/>
    <col min="2822" max="2822" width="16.7109375" style="228" customWidth="1"/>
    <col min="2823" max="2823" width="15.7109375" style="228" customWidth="1"/>
    <col min="2824" max="2824" width="9.140625" style="228"/>
    <col min="2825" max="2825" width="9.42578125" style="228" bestFit="1" customWidth="1"/>
    <col min="2826" max="2826" width="17.140625" style="228" customWidth="1"/>
    <col min="2827" max="3071" width="9.140625" style="228"/>
    <col min="3072" max="3072" width="37.28515625" style="228" customWidth="1"/>
    <col min="3073" max="3073" width="12" style="228" customWidth="1"/>
    <col min="3074" max="3074" width="12.85546875" style="228" customWidth="1"/>
    <col min="3075" max="3075" width="15.140625" style="228" customWidth="1"/>
    <col min="3076" max="3076" width="14.7109375" style="228" customWidth="1"/>
    <col min="3077" max="3077" width="12" style="228" customWidth="1"/>
    <col min="3078" max="3078" width="16.7109375" style="228" customWidth="1"/>
    <col min="3079" max="3079" width="15.7109375" style="228" customWidth="1"/>
    <col min="3080" max="3080" width="9.140625" style="228"/>
    <col min="3081" max="3081" width="9.42578125" style="228" bestFit="1" customWidth="1"/>
    <col min="3082" max="3082" width="17.140625" style="228" customWidth="1"/>
    <col min="3083" max="3327" width="9.140625" style="228"/>
    <col min="3328" max="3328" width="37.28515625" style="228" customWidth="1"/>
    <col min="3329" max="3329" width="12" style="228" customWidth="1"/>
    <col min="3330" max="3330" width="12.85546875" style="228" customWidth="1"/>
    <col min="3331" max="3331" width="15.140625" style="228" customWidth="1"/>
    <col min="3332" max="3332" width="14.7109375" style="228" customWidth="1"/>
    <col min="3333" max="3333" width="12" style="228" customWidth="1"/>
    <col min="3334" max="3334" width="16.7109375" style="228" customWidth="1"/>
    <col min="3335" max="3335" width="15.7109375" style="228" customWidth="1"/>
    <col min="3336" max="3336" width="9.140625" style="228"/>
    <col min="3337" max="3337" width="9.42578125" style="228" bestFit="1" customWidth="1"/>
    <col min="3338" max="3338" width="17.140625" style="228" customWidth="1"/>
    <col min="3339" max="3583" width="9.140625" style="228"/>
    <col min="3584" max="3584" width="37.28515625" style="228" customWidth="1"/>
    <col min="3585" max="3585" width="12" style="228" customWidth="1"/>
    <col min="3586" max="3586" width="12.85546875" style="228" customWidth="1"/>
    <col min="3587" max="3587" width="15.140625" style="228" customWidth="1"/>
    <col min="3588" max="3588" width="14.7109375" style="228" customWidth="1"/>
    <col min="3589" max="3589" width="12" style="228" customWidth="1"/>
    <col min="3590" max="3590" width="16.7109375" style="228" customWidth="1"/>
    <col min="3591" max="3591" width="15.7109375" style="228" customWidth="1"/>
    <col min="3592" max="3592" width="9.140625" style="228"/>
    <col min="3593" max="3593" width="9.42578125" style="228" bestFit="1" customWidth="1"/>
    <col min="3594" max="3594" width="17.140625" style="228" customWidth="1"/>
    <col min="3595" max="3839" width="9.140625" style="228"/>
    <col min="3840" max="3840" width="37.28515625" style="228" customWidth="1"/>
    <col min="3841" max="3841" width="12" style="228" customWidth="1"/>
    <col min="3842" max="3842" width="12.85546875" style="228" customWidth="1"/>
    <col min="3843" max="3843" width="15.140625" style="228" customWidth="1"/>
    <col min="3844" max="3844" width="14.7109375" style="228" customWidth="1"/>
    <col min="3845" max="3845" width="12" style="228" customWidth="1"/>
    <col min="3846" max="3846" width="16.7109375" style="228" customWidth="1"/>
    <col min="3847" max="3847" width="15.7109375" style="228" customWidth="1"/>
    <col min="3848" max="3848" width="9.140625" style="228"/>
    <col min="3849" max="3849" width="9.42578125" style="228" bestFit="1" customWidth="1"/>
    <col min="3850" max="3850" width="17.140625" style="228" customWidth="1"/>
    <col min="3851" max="4095" width="9.140625" style="228"/>
    <col min="4096" max="4096" width="37.28515625" style="228" customWidth="1"/>
    <col min="4097" max="4097" width="12" style="228" customWidth="1"/>
    <col min="4098" max="4098" width="12.85546875" style="228" customWidth="1"/>
    <col min="4099" max="4099" width="15.140625" style="228" customWidth="1"/>
    <col min="4100" max="4100" width="14.7109375" style="228" customWidth="1"/>
    <col min="4101" max="4101" width="12" style="228" customWidth="1"/>
    <col min="4102" max="4102" width="16.7109375" style="228" customWidth="1"/>
    <col min="4103" max="4103" width="15.7109375" style="228" customWidth="1"/>
    <col min="4104" max="4104" width="9.140625" style="228"/>
    <col min="4105" max="4105" width="9.42578125" style="228" bestFit="1" customWidth="1"/>
    <col min="4106" max="4106" width="17.140625" style="228" customWidth="1"/>
    <col min="4107" max="4351" width="9.140625" style="228"/>
    <col min="4352" max="4352" width="37.28515625" style="228" customWidth="1"/>
    <col min="4353" max="4353" width="12" style="228" customWidth="1"/>
    <col min="4354" max="4354" width="12.85546875" style="228" customWidth="1"/>
    <col min="4355" max="4355" width="15.140625" style="228" customWidth="1"/>
    <col min="4356" max="4356" width="14.7109375" style="228" customWidth="1"/>
    <col min="4357" max="4357" width="12" style="228" customWidth="1"/>
    <col min="4358" max="4358" width="16.7109375" style="228" customWidth="1"/>
    <col min="4359" max="4359" width="15.7109375" style="228" customWidth="1"/>
    <col min="4360" max="4360" width="9.140625" style="228"/>
    <col min="4361" max="4361" width="9.42578125" style="228" bestFit="1" customWidth="1"/>
    <col min="4362" max="4362" width="17.140625" style="228" customWidth="1"/>
    <col min="4363" max="4607" width="9.140625" style="228"/>
    <col min="4608" max="4608" width="37.28515625" style="228" customWidth="1"/>
    <col min="4609" max="4609" width="12" style="228" customWidth="1"/>
    <col min="4610" max="4610" width="12.85546875" style="228" customWidth="1"/>
    <col min="4611" max="4611" width="15.140625" style="228" customWidth="1"/>
    <col min="4612" max="4612" width="14.7109375" style="228" customWidth="1"/>
    <col min="4613" max="4613" width="12" style="228" customWidth="1"/>
    <col min="4614" max="4614" width="16.7109375" style="228" customWidth="1"/>
    <col min="4615" max="4615" width="15.7109375" style="228" customWidth="1"/>
    <col min="4616" max="4616" width="9.140625" style="228"/>
    <col min="4617" max="4617" width="9.42578125" style="228" bestFit="1" customWidth="1"/>
    <col min="4618" max="4618" width="17.140625" style="228" customWidth="1"/>
    <col min="4619" max="4863" width="9.140625" style="228"/>
    <col min="4864" max="4864" width="37.28515625" style="228" customWidth="1"/>
    <col min="4865" max="4865" width="12" style="228" customWidth="1"/>
    <col min="4866" max="4866" width="12.85546875" style="228" customWidth="1"/>
    <col min="4867" max="4867" width="15.140625" style="228" customWidth="1"/>
    <col min="4868" max="4868" width="14.7109375" style="228" customWidth="1"/>
    <col min="4869" max="4869" width="12" style="228" customWidth="1"/>
    <col min="4870" max="4870" width="16.7109375" style="228" customWidth="1"/>
    <col min="4871" max="4871" width="15.7109375" style="228" customWidth="1"/>
    <col min="4872" max="4872" width="9.140625" style="228"/>
    <col min="4873" max="4873" width="9.42578125" style="228" bestFit="1" customWidth="1"/>
    <col min="4874" max="4874" width="17.140625" style="228" customWidth="1"/>
    <col min="4875" max="5119" width="9.140625" style="228"/>
    <col min="5120" max="5120" width="37.28515625" style="228" customWidth="1"/>
    <col min="5121" max="5121" width="12" style="228" customWidth="1"/>
    <col min="5122" max="5122" width="12.85546875" style="228" customWidth="1"/>
    <col min="5123" max="5123" width="15.140625" style="228" customWidth="1"/>
    <col min="5124" max="5124" width="14.7109375" style="228" customWidth="1"/>
    <col min="5125" max="5125" width="12" style="228" customWidth="1"/>
    <col min="5126" max="5126" width="16.7109375" style="228" customWidth="1"/>
    <col min="5127" max="5127" width="15.7109375" style="228" customWidth="1"/>
    <col min="5128" max="5128" width="9.140625" style="228"/>
    <col min="5129" max="5129" width="9.42578125" style="228" bestFit="1" customWidth="1"/>
    <col min="5130" max="5130" width="17.140625" style="228" customWidth="1"/>
    <col min="5131" max="5375" width="9.140625" style="228"/>
    <col min="5376" max="5376" width="37.28515625" style="228" customWidth="1"/>
    <col min="5377" max="5377" width="12" style="228" customWidth="1"/>
    <col min="5378" max="5378" width="12.85546875" style="228" customWidth="1"/>
    <col min="5379" max="5379" width="15.140625" style="228" customWidth="1"/>
    <col min="5380" max="5380" width="14.7109375" style="228" customWidth="1"/>
    <col min="5381" max="5381" width="12" style="228" customWidth="1"/>
    <col min="5382" max="5382" width="16.7109375" style="228" customWidth="1"/>
    <col min="5383" max="5383" width="15.7109375" style="228" customWidth="1"/>
    <col min="5384" max="5384" width="9.140625" style="228"/>
    <col min="5385" max="5385" width="9.42578125" style="228" bestFit="1" customWidth="1"/>
    <col min="5386" max="5386" width="17.140625" style="228" customWidth="1"/>
    <col min="5387" max="5631" width="9.140625" style="228"/>
    <col min="5632" max="5632" width="37.28515625" style="228" customWidth="1"/>
    <col min="5633" max="5633" width="12" style="228" customWidth="1"/>
    <col min="5634" max="5634" width="12.85546875" style="228" customWidth="1"/>
    <col min="5635" max="5635" width="15.140625" style="228" customWidth="1"/>
    <col min="5636" max="5636" width="14.7109375" style="228" customWidth="1"/>
    <col min="5637" max="5637" width="12" style="228" customWidth="1"/>
    <col min="5638" max="5638" width="16.7109375" style="228" customWidth="1"/>
    <col min="5639" max="5639" width="15.7109375" style="228" customWidth="1"/>
    <col min="5640" max="5640" width="9.140625" style="228"/>
    <col min="5641" max="5641" width="9.42578125" style="228" bestFit="1" customWidth="1"/>
    <col min="5642" max="5642" width="17.140625" style="228" customWidth="1"/>
    <col min="5643" max="5887" width="9.140625" style="228"/>
    <col min="5888" max="5888" width="37.28515625" style="228" customWidth="1"/>
    <col min="5889" max="5889" width="12" style="228" customWidth="1"/>
    <col min="5890" max="5890" width="12.85546875" style="228" customWidth="1"/>
    <col min="5891" max="5891" width="15.140625" style="228" customWidth="1"/>
    <col min="5892" max="5892" width="14.7109375" style="228" customWidth="1"/>
    <col min="5893" max="5893" width="12" style="228" customWidth="1"/>
    <col min="5894" max="5894" width="16.7109375" style="228" customWidth="1"/>
    <col min="5895" max="5895" width="15.7109375" style="228" customWidth="1"/>
    <col min="5896" max="5896" width="9.140625" style="228"/>
    <col min="5897" max="5897" width="9.42578125" style="228" bestFit="1" customWidth="1"/>
    <col min="5898" max="5898" width="17.140625" style="228" customWidth="1"/>
    <col min="5899" max="6143" width="9.140625" style="228"/>
    <col min="6144" max="6144" width="37.28515625" style="228" customWidth="1"/>
    <col min="6145" max="6145" width="12" style="228" customWidth="1"/>
    <col min="6146" max="6146" width="12.85546875" style="228" customWidth="1"/>
    <col min="6147" max="6147" width="15.140625" style="228" customWidth="1"/>
    <col min="6148" max="6148" width="14.7109375" style="228" customWidth="1"/>
    <col min="6149" max="6149" width="12" style="228" customWidth="1"/>
    <col min="6150" max="6150" width="16.7109375" style="228" customWidth="1"/>
    <col min="6151" max="6151" width="15.7109375" style="228" customWidth="1"/>
    <col min="6152" max="6152" width="9.140625" style="228"/>
    <col min="6153" max="6153" width="9.42578125" style="228" bestFit="1" customWidth="1"/>
    <col min="6154" max="6154" width="17.140625" style="228" customWidth="1"/>
    <col min="6155" max="6399" width="9.140625" style="228"/>
    <col min="6400" max="6400" width="37.28515625" style="228" customWidth="1"/>
    <col min="6401" max="6401" width="12" style="228" customWidth="1"/>
    <col min="6402" max="6402" width="12.85546875" style="228" customWidth="1"/>
    <col min="6403" max="6403" width="15.140625" style="228" customWidth="1"/>
    <col min="6404" max="6404" width="14.7109375" style="228" customWidth="1"/>
    <col min="6405" max="6405" width="12" style="228" customWidth="1"/>
    <col min="6406" max="6406" width="16.7109375" style="228" customWidth="1"/>
    <col min="6407" max="6407" width="15.7109375" style="228" customWidth="1"/>
    <col min="6408" max="6408" width="9.140625" style="228"/>
    <col min="6409" max="6409" width="9.42578125" style="228" bestFit="1" customWidth="1"/>
    <col min="6410" max="6410" width="17.140625" style="228" customWidth="1"/>
    <col min="6411" max="6655" width="9.140625" style="228"/>
    <col min="6656" max="6656" width="37.28515625" style="228" customWidth="1"/>
    <col min="6657" max="6657" width="12" style="228" customWidth="1"/>
    <col min="6658" max="6658" width="12.85546875" style="228" customWidth="1"/>
    <col min="6659" max="6659" width="15.140625" style="228" customWidth="1"/>
    <col min="6660" max="6660" width="14.7109375" style="228" customWidth="1"/>
    <col min="6661" max="6661" width="12" style="228" customWidth="1"/>
    <col min="6662" max="6662" width="16.7109375" style="228" customWidth="1"/>
    <col min="6663" max="6663" width="15.7109375" style="228" customWidth="1"/>
    <col min="6664" max="6664" width="9.140625" style="228"/>
    <col min="6665" max="6665" width="9.42578125" style="228" bestFit="1" customWidth="1"/>
    <col min="6666" max="6666" width="17.140625" style="228" customWidth="1"/>
    <col min="6667" max="6911" width="9.140625" style="228"/>
    <col min="6912" max="6912" width="37.28515625" style="228" customWidth="1"/>
    <col min="6913" max="6913" width="12" style="228" customWidth="1"/>
    <col min="6914" max="6914" width="12.85546875" style="228" customWidth="1"/>
    <col min="6915" max="6915" width="15.140625" style="228" customWidth="1"/>
    <col min="6916" max="6916" width="14.7109375" style="228" customWidth="1"/>
    <col min="6917" max="6917" width="12" style="228" customWidth="1"/>
    <col min="6918" max="6918" width="16.7109375" style="228" customWidth="1"/>
    <col min="6919" max="6919" width="15.7109375" style="228" customWidth="1"/>
    <col min="6920" max="6920" width="9.140625" style="228"/>
    <col min="6921" max="6921" width="9.42578125" style="228" bestFit="1" customWidth="1"/>
    <col min="6922" max="6922" width="17.140625" style="228" customWidth="1"/>
    <col min="6923" max="7167" width="9.140625" style="228"/>
    <col min="7168" max="7168" width="37.28515625" style="228" customWidth="1"/>
    <col min="7169" max="7169" width="12" style="228" customWidth="1"/>
    <col min="7170" max="7170" width="12.85546875" style="228" customWidth="1"/>
    <col min="7171" max="7171" width="15.140625" style="228" customWidth="1"/>
    <col min="7172" max="7172" width="14.7109375" style="228" customWidth="1"/>
    <col min="7173" max="7173" width="12" style="228" customWidth="1"/>
    <col min="7174" max="7174" width="16.7109375" style="228" customWidth="1"/>
    <col min="7175" max="7175" width="15.7109375" style="228" customWidth="1"/>
    <col min="7176" max="7176" width="9.140625" style="228"/>
    <col min="7177" max="7177" width="9.42578125" style="228" bestFit="1" customWidth="1"/>
    <col min="7178" max="7178" width="17.140625" style="228" customWidth="1"/>
    <col min="7179" max="7423" width="9.140625" style="228"/>
    <col min="7424" max="7424" width="37.28515625" style="228" customWidth="1"/>
    <col min="7425" max="7425" width="12" style="228" customWidth="1"/>
    <col min="7426" max="7426" width="12.85546875" style="228" customWidth="1"/>
    <col min="7427" max="7427" width="15.140625" style="228" customWidth="1"/>
    <col min="7428" max="7428" width="14.7109375" style="228" customWidth="1"/>
    <col min="7429" max="7429" width="12" style="228" customWidth="1"/>
    <col min="7430" max="7430" width="16.7109375" style="228" customWidth="1"/>
    <col min="7431" max="7431" width="15.7109375" style="228" customWidth="1"/>
    <col min="7432" max="7432" width="9.140625" style="228"/>
    <col min="7433" max="7433" width="9.42578125" style="228" bestFit="1" customWidth="1"/>
    <col min="7434" max="7434" width="17.140625" style="228" customWidth="1"/>
    <col min="7435" max="7679" width="9.140625" style="228"/>
    <col min="7680" max="7680" width="37.28515625" style="228" customWidth="1"/>
    <col min="7681" max="7681" width="12" style="228" customWidth="1"/>
    <col min="7682" max="7682" width="12.85546875" style="228" customWidth="1"/>
    <col min="7683" max="7683" width="15.140625" style="228" customWidth="1"/>
    <col min="7684" max="7684" width="14.7109375" style="228" customWidth="1"/>
    <col min="7685" max="7685" width="12" style="228" customWidth="1"/>
    <col min="7686" max="7686" width="16.7109375" style="228" customWidth="1"/>
    <col min="7687" max="7687" width="15.7109375" style="228" customWidth="1"/>
    <col min="7688" max="7688" width="9.140625" style="228"/>
    <col min="7689" max="7689" width="9.42578125" style="228" bestFit="1" customWidth="1"/>
    <col min="7690" max="7690" width="17.140625" style="228" customWidth="1"/>
    <col min="7691" max="7935" width="9.140625" style="228"/>
    <col min="7936" max="7936" width="37.28515625" style="228" customWidth="1"/>
    <col min="7937" max="7937" width="12" style="228" customWidth="1"/>
    <col min="7938" max="7938" width="12.85546875" style="228" customWidth="1"/>
    <col min="7939" max="7939" width="15.140625" style="228" customWidth="1"/>
    <col min="7940" max="7940" width="14.7109375" style="228" customWidth="1"/>
    <col min="7941" max="7941" width="12" style="228" customWidth="1"/>
    <col min="7942" max="7942" width="16.7109375" style="228" customWidth="1"/>
    <col min="7943" max="7943" width="15.7109375" style="228" customWidth="1"/>
    <col min="7944" max="7944" width="9.140625" style="228"/>
    <col min="7945" max="7945" width="9.42578125" style="228" bestFit="1" customWidth="1"/>
    <col min="7946" max="7946" width="17.140625" style="228" customWidth="1"/>
    <col min="7947" max="8191" width="9.140625" style="228"/>
    <col min="8192" max="8192" width="37.28515625" style="228" customWidth="1"/>
    <col min="8193" max="8193" width="12" style="228" customWidth="1"/>
    <col min="8194" max="8194" width="12.85546875" style="228" customWidth="1"/>
    <col min="8195" max="8195" width="15.140625" style="228" customWidth="1"/>
    <col min="8196" max="8196" width="14.7109375" style="228" customWidth="1"/>
    <col min="8197" max="8197" width="12" style="228" customWidth="1"/>
    <col min="8198" max="8198" width="16.7109375" style="228" customWidth="1"/>
    <col min="8199" max="8199" width="15.7109375" style="228" customWidth="1"/>
    <col min="8200" max="8200" width="9.140625" style="228"/>
    <col min="8201" max="8201" width="9.42578125" style="228" bestFit="1" customWidth="1"/>
    <col min="8202" max="8202" width="17.140625" style="228" customWidth="1"/>
    <col min="8203" max="8447" width="9.140625" style="228"/>
    <col min="8448" max="8448" width="37.28515625" style="228" customWidth="1"/>
    <col min="8449" max="8449" width="12" style="228" customWidth="1"/>
    <col min="8450" max="8450" width="12.85546875" style="228" customWidth="1"/>
    <col min="8451" max="8451" width="15.140625" style="228" customWidth="1"/>
    <col min="8452" max="8452" width="14.7109375" style="228" customWidth="1"/>
    <col min="8453" max="8453" width="12" style="228" customWidth="1"/>
    <col min="8454" max="8454" width="16.7109375" style="228" customWidth="1"/>
    <col min="8455" max="8455" width="15.7109375" style="228" customWidth="1"/>
    <col min="8456" max="8456" width="9.140625" style="228"/>
    <col min="8457" max="8457" width="9.42578125" style="228" bestFit="1" customWidth="1"/>
    <col min="8458" max="8458" width="17.140625" style="228" customWidth="1"/>
    <col min="8459" max="8703" width="9.140625" style="228"/>
    <col min="8704" max="8704" width="37.28515625" style="228" customWidth="1"/>
    <col min="8705" max="8705" width="12" style="228" customWidth="1"/>
    <col min="8706" max="8706" width="12.85546875" style="228" customWidth="1"/>
    <col min="8707" max="8707" width="15.140625" style="228" customWidth="1"/>
    <col min="8708" max="8708" width="14.7109375" style="228" customWidth="1"/>
    <col min="8709" max="8709" width="12" style="228" customWidth="1"/>
    <col min="8710" max="8710" width="16.7109375" style="228" customWidth="1"/>
    <col min="8711" max="8711" width="15.7109375" style="228" customWidth="1"/>
    <col min="8712" max="8712" width="9.140625" style="228"/>
    <col min="8713" max="8713" width="9.42578125" style="228" bestFit="1" customWidth="1"/>
    <col min="8714" max="8714" width="17.140625" style="228" customWidth="1"/>
    <col min="8715" max="8959" width="9.140625" style="228"/>
    <col min="8960" max="8960" width="37.28515625" style="228" customWidth="1"/>
    <col min="8961" max="8961" width="12" style="228" customWidth="1"/>
    <col min="8962" max="8962" width="12.85546875" style="228" customWidth="1"/>
    <col min="8963" max="8963" width="15.140625" style="228" customWidth="1"/>
    <col min="8964" max="8964" width="14.7109375" style="228" customWidth="1"/>
    <col min="8965" max="8965" width="12" style="228" customWidth="1"/>
    <col min="8966" max="8966" width="16.7109375" style="228" customWidth="1"/>
    <col min="8967" max="8967" width="15.7109375" style="228" customWidth="1"/>
    <col min="8968" max="8968" width="9.140625" style="228"/>
    <col min="8969" max="8969" width="9.42578125" style="228" bestFit="1" customWidth="1"/>
    <col min="8970" max="8970" width="17.140625" style="228" customWidth="1"/>
    <col min="8971" max="9215" width="9.140625" style="228"/>
    <col min="9216" max="9216" width="37.28515625" style="228" customWidth="1"/>
    <col min="9217" max="9217" width="12" style="228" customWidth="1"/>
    <col min="9218" max="9218" width="12.85546875" style="228" customWidth="1"/>
    <col min="9219" max="9219" width="15.140625" style="228" customWidth="1"/>
    <col min="9220" max="9220" width="14.7109375" style="228" customWidth="1"/>
    <col min="9221" max="9221" width="12" style="228" customWidth="1"/>
    <col min="9222" max="9222" width="16.7109375" style="228" customWidth="1"/>
    <col min="9223" max="9223" width="15.7109375" style="228" customWidth="1"/>
    <col min="9224" max="9224" width="9.140625" style="228"/>
    <col min="9225" max="9225" width="9.42578125" style="228" bestFit="1" customWidth="1"/>
    <col min="9226" max="9226" width="17.140625" style="228" customWidth="1"/>
    <col min="9227" max="9471" width="9.140625" style="228"/>
    <col min="9472" max="9472" width="37.28515625" style="228" customWidth="1"/>
    <col min="9473" max="9473" width="12" style="228" customWidth="1"/>
    <col min="9474" max="9474" width="12.85546875" style="228" customWidth="1"/>
    <col min="9475" max="9475" width="15.140625" style="228" customWidth="1"/>
    <col min="9476" max="9476" width="14.7109375" style="228" customWidth="1"/>
    <col min="9477" max="9477" width="12" style="228" customWidth="1"/>
    <col min="9478" max="9478" width="16.7109375" style="228" customWidth="1"/>
    <col min="9479" max="9479" width="15.7109375" style="228" customWidth="1"/>
    <col min="9480" max="9480" width="9.140625" style="228"/>
    <col min="9481" max="9481" width="9.42578125" style="228" bestFit="1" customWidth="1"/>
    <col min="9482" max="9482" width="17.140625" style="228" customWidth="1"/>
    <col min="9483" max="9727" width="9.140625" style="228"/>
    <col min="9728" max="9728" width="37.28515625" style="228" customWidth="1"/>
    <col min="9729" max="9729" width="12" style="228" customWidth="1"/>
    <col min="9730" max="9730" width="12.85546875" style="228" customWidth="1"/>
    <col min="9731" max="9731" width="15.140625" style="228" customWidth="1"/>
    <col min="9732" max="9732" width="14.7109375" style="228" customWidth="1"/>
    <col min="9733" max="9733" width="12" style="228" customWidth="1"/>
    <col min="9734" max="9734" width="16.7109375" style="228" customWidth="1"/>
    <col min="9735" max="9735" width="15.7109375" style="228" customWidth="1"/>
    <col min="9736" max="9736" width="9.140625" style="228"/>
    <col min="9737" max="9737" width="9.42578125" style="228" bestFit="1" customWidth="1"/>
    <col min="9738" max="9738" width="17.140625" style="228" customWidth="1"/>
    <col min="9739" max="9983" width="9.140625" style="228"/>
    <col min="9984" max="9984" width="37.28515625" style="228" customWidth="1"/>
    <col min="9985" max="9985" width="12" style="228" customWidth="1"/>
    <col min="9986" max="9986" width="12.85546875" style="228" customWidth="1"/>
    <col min="9987" max="9987" width="15.140625" style="228" customWidth="1"/>
    <col min="9988" max="9988" width="14.7109375" style="228" customWidth="1"/>
    <col min="9989" max="9989" width="12" style="228" customWidth="1"/>
    <col min="9990" max="9990" width="16.7109375" style="228" customWidth="1"/>
    <col min="9991" max="9991" width="15.7109375" style="228" customWidth="1"/>
    <col min="9992" max="9992" width="9.140625" style="228"/>
    <col min="9993" max="9993" width="9.42578125" style="228" bestFit="1" customWidth="1"/>
    <col min="9994" max="9994" width="17.140625" style="228" customWidth="1"/>
    <col min="9995" max="10239" width="9.140625" style="228"/>
    <col min="10240" max="10240" width="37.28515625" style="228" customWidth="1"/>
    <col min="10241" max="10241" width="12" style="228" customWidth="1"/>
    <col min="10242" max="10242" width="12.85546875" style="228" customWidth="1"/>
    <col min="10243" max="10243" width="15.140625" style="228" customWidth="1"/>
    <col min="10244" max="10244" width="14.7109375" style="228" customWidth="1"/>
    <col min="10245" max="10245" width="12" style="228" customWidth="1"/>
    <col min="10246" max="10246" width="16.7109375" style="228" customWidth="1"/>
    <col min="10247" max="10247" width="15.7109375" style="228" customWidth="1"/>
    <col min="10248" max="10248" width="9.140625" style="228"/>
    <col min="10249" max="10249" width="9.42578125" style="228" bestFit="1" customWidth="1"/>
    <col min="10250" max="10250" width="17.140625" style="228" customWidth="1"/>
    <col min="10251" max="10495" width="9.140625" style="228"/>
    <col min="10496" max="10496" width="37.28515625" style="228" customWidth="1"/>
    <col min="10497" max="10497" width="12" style="228" customWidth="1"/>
    <col min="10498" max="10498" width="12.85546875" style="228" customWidth="1"/>
    <col min="10499" max="10499" width="15.140625" style="228" customWidth="1"/>
    <col min="10500" max="10500" width="14.7109375" style="228" customWidth="1"/>
    <col min="10501" max="10501" width="12" style="228" customWidth="1"/>
    <col min="10502" max="10502" width="16.7109375" style="228" customWidth="1"/>
    <col min="10503" max="10503" width="15.7109375" style="228" customWidth="1"/>
    <col min="10504" max="10504" width="9.140625" style="228"/>
    <col min="10505" max="10505" width="9.42578125" style="228" bestFit="1" customWidth="1"/>
    <col min="10506" max="10506" width="17.140625" style="228" customWidth="1"/>
    <col min="10507" max="10751" width="9.140625" style="228"/>
    <col min="10752" max="10752" width="37.28515625" style="228" customWidth="1"/>
    <col min="10753" max="10753" width="12" style="228" customWidth="1"/>
    <col min="10754" max="10754" width="12.85546875" style="228" customWidth="1"/>
    <col min="10755" max="10755" width="15.140625" style="228" customWidth="1"/>
    <col min="10756" max="10756" width="14.7109375" style="228" customWidth="1"/>
    <col min="10757" max="10757" width="12" style="228" customWidth="1"/>
    <col min="10758" max="10758" width="16.7109375" style="228" customWidth="1"/>
    <col min="10759" max="10759" width="15.7109375" style="228" customWidth="1"/>
    <col min="10760" max="10760" width="9.140625" style="228"/>
    <col min="10761" max="10761" width="9.42578125" style="228" bestFit="1" customWidth="1"/>
    <col min="10762" max="10762" width="17.140625" style="228" customWidth="1"/>
    <col min="10763" max="11007" width="9.140625" style="228"/>
    <col min="11008" max="11008" width="37.28515625" style="228" customWidth="1"/>
    <col min="11009" max="11009" width="12" style="228" customWidth="1"/>
    <col min="11010" max="11010" width="12.85546875" style="228" customWidth="1"/>
    <col min="11011" max="11011" width="15.140625" style="228" customWidth="1"/>
    <col min="11012" max="11012" width="14.7109375" style="228" customWidth="1"/>
    <col min="11013" max="11013" width="12" style="228" customWidth="1"/>
    <col min="11014" max="11014" width="16.7109375" style="228" customWidth="1"/>
    <col min="11015" max="11015" width="15.7109375" style="228" customWidth="1"/>
    <col min="11016" max="11016" width="9.140625" style="228"/>
    <col min="11017" max="11017" width="9.42578125" style="228" bestFit="1" customWidth="1"/>
    <col min="11018" max="11018" width="17.140625" style="228" customWidth="1"/>
    <col min="11019" max="11263" width="9.140625" style="228"/>
    <col min="11264" max="11264" width="37.28515625" style="228" customWidth="1"/>
    <col min="11265" max="11265" width="12" style="228" customWidth="1"/>
    <col min="11266" max="11266" width="12.85546875" style="228" customWidth="1"/>
    <col min="11267" max="11267" width="15.140625" style="228" customWidth="1"/>
    <col min="11268" max="11268" width="14.7109375" style="228" customWidth="1"/>
    <col min="11269" max="11269" width="12" style="228" customWidth="1"/>
    <col min="11270" max="11270" width="16.7109375" style="228" customWidth="1"/>
    <col min="11271" max="11271" width="15.7109375" style="228" customWidth="1"/>
    <col min="11272" max="11272" width="9.140625" style="228"/>
    <col min="11273" max="11273" width="9.42578125" style="228" bestFit="1" customWidth="1"/>
    <col min="11274" max="11274" width="17.140625" style="228" customWidth="1"/>
    <col min="11275" max="11519" width="9.140625" style="228"/>
    <col min="11520" max="11520" width="37.28515625" style="228" customWidth="1"/>
    <col min="11521" max="11521" width="12" style="228" customWidth="1"/>
    <col min="11522" max="11522" width="12.85546875" style="228" customWidth="1"/>
    <col min="11523" max="11523" width="15.140625" style="228" customWidth="1"/>
    <col min="11524" max="11524" width="14.7109375" style="228" customWidth="1"/>
    <col min="11525" max="11525" width="12" style="228" customWidth="1"/>
    <col min="11526" max="11526" width="16.7109375" style="228" customWidth="1"/>
    <col min="11527" max="11527" width="15.7109375" style="228" customWidth="1"/>
    <col min="11528" max="11528" width="9.140625" style="228"/>
    <col min="11529" max="11529" width="9.42578125" style="228" bestFit="1" customWidth="1"/>
    <col min="11530" max="11530" width="17.140625" style="228" customWidth="1"/>
    <col min="11531" max="11775" width="9.140625" style="228"/>
    <col min="11776" max="11776" width="37.28515625" style="228" customWidth="1"/>
    <col min="11777" max="11777" width="12" style="228" customWidth="1"/>
    <col min="11778" max="11778" width="12.85546875" style="228" customWidth="1"/>
    <col min="11779" max="11779" width="15.140625" style="228" customWidth="1"/>
    <col min="11780" max="11780" width="14.7109375" style="228" customWidth="1"/>
    <col min="11781" max="11781" width="12" style="228" customWidth="1"/>
    <col min="11782" max="11782" width="16.7109375" style="228" customWidth="1"/>
    <col min="11783" max="11783" width="15.7109375" style="228" customWidth="1"/>
    <col min="11784" max="11784" width="9.140625" style="228"/>
    <col min="11785" max="11785" width="9.42578125" style="228" bestFit="1" customWidth="1"/>
    <col min="11786" max="11786" width="17.140625" style="228" customWidth="1"/>
    <col min="11787" max="12031" width="9.140625" style="228"/>
    <col min="12032" max="12032" width="37.28515625" style="228" customWidth="1"/>
    <col min="12033" max="12033" width="12" style="228" customWidth="1"/>
    <col min="12034" max="12034" width="12.85546875" style="228" customWidth="1"/>
    <col min="12035" max="12035" width="15.140625" style="228" customWidth="1"/>
    <col min="12036" max="12036" width="14.7109375" style="228" customWidth="1"/>
    <col min="12037" max="12037" width="12" style="228" customWidth="1"/>
    <col min="12038" max="12038" width="16.7109375" style="228" customWidth="1"/>
    <col min="12039" max="12039" width="15.7109375" style="228" customWidth="1"/>
    <col min="12040" max="12040" width="9.140625" style="228"/>
    <col min="12041" max="12041" width="9.42578125" style="228" bestFit="1" customWidth="1"/>
    <col min="12042" max="12042" width="17.140625" style="228" customWidth="1"/>
    <col min="12043" max="12287" width="9.140625" style="228"/>
    <col min="12288" max="12288" width="37.28515625" style="228" customWidth="1"/>
    <col min="12289" max="12289" width="12" style="228" customWidth="1"/>
    <col min="12290" max="12290" width="12.85546875" style="228" customWidth="1"/>
    <col min="12291" max="12291" width="15.140625" style="228" customWidth="1"/>
    <col min="12292" max="12292" width="14.7109375" style="228" customWidth="1"/>
    <col min="12293" max="12293" width="12" style="228" customWidth="1"/>
    <col min="12294" max="12294" width="16.7109375" style="228" customWidth="1"/>
    <col min="12295" max="12295" width="15.7109375" style="228" customWidth="1"/>
    <col min="12296" max="12296" width="9.140625" style="228"/>
    <col min="12297" max="12297" width="9.42578125" style="228" bestFit="1" customWidth="1"/>
    <col min="12298" max="12298" width="17.140625" style="228" customWidth="1"/>
    <col min="12299" max="12543" width="9.140625" style="228"/>
    <col min="12544" max="12544" width="37.28515625" style="228" customWidth="1"/>
    <col min="12545" max="12545" width="12" style="228" customWidth="1"/>
    <col min="12546" max="12546" width="12.85546875" style="228" customWidth="1"/>
    <col min="12547" max="12547" width="15.140625" style="228" customWidth="1"/>
    <col min="12548" max="12548" width="14.7109375" style="228" customWidth="1"/>
    <col min="12549" max="12549" width="12" style="228" customWidth="1"/>
    <col min="12550" max="12550" width="16.7109375" style="228" customWidth="1"/>
    <col min="12551" max="12551" width="15.7109375" style="228" customWidth="1"/>
    <col min="12552" max="12552" width="9.140625" style="228"/>
    <col min="12553" max="12553" width="9.42578125" style="228" bestFit="1" customWidth="1"/>
    <col min="12554" max="12554" width="17.140625" style="228" customWidth="1"/>
    <col min="12555" max="12799" width="9.140625" style="228"/>
    <col min="12800" max="12800" width="37.28515625" style="228" customWidth="1"/>
    <col min="12801" max="12801" width="12" style="228" customWidth="1"/>
    <col min="12802" max="12802" width="12.85546875" style="228" customWidth="1"/>
    <col min="12803" max="12803" width="15.140625" style="228" customWidth="1"/>
    <col min="12804" max="12804" width="14.7109375" style="228" customWidth="1"/>
    <col min="12805" max="12805" width="12" style="228" customWidth="1"/>
    <col min="12806" max="12806" width="16.7109375" style="228" customWidth="1"/>
    <col min="12807" max="12807" width="15.7109375" style="228" customWidth="1"/>
    <col min="12808" max="12808" width="9.140625" style="228"/>
    <col min="12809" max="12809" width="9.42578125" style="228" bestFit="1" customWidth="1"/>
    <col min="12810" max="12810" width="17.140625" style="228" customWidth="1"/>
    <col min="12811" max="13055" width="9.140625" style="228"/>
    <col min="13056" max="13056" width="37.28515625" style="228" customWidth="1"/>
    <col min="13057" max="13057" width="12" style="228" customWidth="1"/>
    <col min="13058" max="13058" width="12.85546875" style="228" customWidth="1"/>
    <col min="13059" max="13059" width="15.140625" style="228" customWidth="1"/>
    <col min="13060" max="13060" width="14.7109375" style="228" customWidth="1"/>
    <col min="13061" max="13061" width="12" style="228" customWidth="1"/>
    <col min="13062" max="13062" width="16.7109375" style="228" customWidth="1"/>
    <col min="13063" max="13063" width="15.7109375" style="228" customWidth="1"/>
    <col min="13064" max="13064" width="9.140625" style="228"/>
    <col min="13065" max="13065" width="9.42578125" style="228" bestFit="1" customWidth="1"/>
    <col min="13066" max="13066" width="17.140625" style="228" customWidth="1"/>
    <col min="13067" max="13311" width="9.140625" style="228"/>
    <col min="13312" max="13312" width="37.28515625" style="228" customWidth="1"/>
    <col min="13313" max="13313" width="12" style="228" customWidth="1"/>
    <col min="13314" max="13314" width="12.85546875" style="228" customWidth="1"/>
    <col min="13315" max="13315" width="15.140625" style="228" customWidth="1"/>
    <col min="13316" max="13316" width="14.7109375" style="228" customWidth="1"/>
    <col min="13317" max="13317" width="12" style="228" customWidth="1"/>
    <col min="13318" max="13318" width="16.7109375" style="228" customWidth="1"/>
    <col min="13319" max="13319" width="15.7109375" style="228" customWidth="1"/>
    <col min="13320" max="13320" width="9.140625" style="228"/>
    <col min="13321" max="13321" width="9.42578125" style="228" bestFit="1" customWidth="1"/>
    <col min="13322" max="13322" width="17.140625" style="228" customWidth="1"/>
    <col min="13323" max="13567" width="9.140625" style="228"/>
    <col min="13568" max="13568" width="37.28515625" style="228" customWidth="1"/>
    <col min="13569" max="13569" width="12" style="228" customWidth="1"/>
    <col min="13570" max="13570" width="12.85546875" style="228" customWidth="1"/>
    <col min="13571" max="13571" width="15.140625" style="228" customWidth="1"/>
    <col min="13572" max="13572" width="14.7109375" style="228" customWidth="1"/>
    <col min="13573" max="13573" width="12" style="228" customWidth="1"/>
    <col min="13574" max="13574" width="16.7109375" style="228" customWidth="1"/>
    <col min="13575" max="13575" width="15.7109375" style="228" customWidth="1"/>
    <col min="13576" max="13576" width="9.140625" style="228"/>
    <col min="13577" max="13577" width="9.42578125" style="228" bestFit="1" customWidth="1"/>
    <col min="13578" max="13578" width="17.140625" style="228" customWidth="1"/>
    <col min="13579" max="13823" width="9.140625" style="228"/>
    <col min="13824" max="13824" width="37.28515625" style="228" customWidth="1"/>
    <col min="13825" max="13825" width="12" style="228" customWidth="1"/>
    <col min="13826" max="13826" width="12.85546875" style="228" customWidth="1"/>
    <col min="13827" max="13827" width="15.140625" style="228" customWidth="1"/>
    <col min="13828" max="13828" width="14.7109375" style="228" customWidth="1"/>
    <col min="13829" max="13829" width="12" style="228" customWidth="1"/>
    <col min="13830" max="13830" width="16.7109375" style="228" customWidth="1"/>
    <col min="13831" max="13831" width="15.7109375" style="228" customWidth="1"/>
    <col min="13832" max="13832" width="9.140625" style="228"/>
    <col min="13833" max="13833" width="9.42578125" style="228" bestFit="1" customWidth="1"/>
    <col min="13834" max="13834" width="17.140625" style="228" customWidth="1"/>
    <col min="13835" max="14079" width="9.140625" style="228"/>
    <col min="14080" max="14080" width="37.28515625" style="228" customWidth="1"/>
    <col min="14081" max="14081" width="12" style="228" customWidth="1"/>
    <col min="14082" max="14082" width="12.85546875" style="228" customWidth="1"/>
    <col min="14083" max="14083" width="15.140625" style="228" customWidth="1"/>
    <col min="14084" max="14084" width="14.7109375" style="228" customWidth="1"/>
    <col min="14085" max="14085" width="12" style="228" customWidth="1"/>
    <col min="14086" max="14086" width="16.7109375" style="228" customWidth="1"/>
    <col min="14087" max="14087" width="15.7109375" style="228" customWidth="1"/>
    <col min="14088" max="14088" width="9.140625" style="228"/>
    <col min="14089" max="14089" width="9.42578125" style="228" bestFit="1" customWidth="1"/>
    <col min="14090" max="14090" width="17.140625" style="228" customWidth="1"/>
    <col min="14091" max="14335" width="9.140625" style="228"/>
    <col min="14336" max="14336" width="37.28515625" style="228" customWidth="1"/>
    <col min="14337" max="14337" width="12" style="228" customWidth="1"/>
    <col min="14338" max="14338" width="12.85546875" style="228" customWidth="1"/>
    <col min="14339" max="14339" width="15.140625" style="228" customWidth="1"/>
    <col min="14340" max="14340" width="14.7109375" style="228" customWidth="1"/>
    <col min="14341" max="14341" width="12" style="228" customWidth="1"/>
    <col min="14342" max="14342" width="16.7109375" style="228" customWidth="1"/>
    <col min="14343" max="14343" width="15.7109375" style="228" customWidth="1"/>
    <col min="14344" max="14344" width="9.140625" style="228"/>
    <col min="14345" max="14345" width="9.42578125" style="228" bestFit="1" customWidth="1"/>
    <col min="14346" max="14346" width="17.140625" style="228" customWidth="1"/>
    <col min="14347" max="14591" width="9.140625" style="228"/>
    <col min="14592" max="14592" width="37.28515625" style="228" customWidth="1"/>
    <col min="14593" max="14593" width="12" style="228" customWidth="1"/>
    <col min="14594" max="14594" width="12.85546875" style="228" customWidth="1"/>
    <col min="14595" max="14595" width="15.140625" style="228" customWidth="1"/>
    <col min="14596" max="14596" width="14.7109375" style="228" customWidth="1"/>
    <col min="14597" max="14597" width="12" style="228" customWidth="1"/>
    <col min="14598" max="14598" width="16.7109375" style="228" customWidth="1"/>
    <col min="14599" max="14599" width="15.7109375" style="228" customWidth="1"/>
    <col min="14600" max="14600" width="9.140625" style="228"/>
    <col min="14601" max="14601" width="9.42578125" style="228" bestFit="1" customWidth="1"/>
    <col min="14602" max="14602" width="17.140625" style="228" customWidth="1"/>
    <col min="14603" max="14847" width="9.140625" style="228"/>
    <col min="14848" max="14848" width="37.28515625" style="228" customWidth="1"/>
    <col min="14849" max="14849" width="12" style="228" customWidth="1"/>
    <col min="14850" max="14850" width="12.85546875" style="228" customWidth="1"/>
    <col min="14851" max="14851" width="15.140625" style="228" customWidth="1"/>
    <col min="14852" max="14852" width="14.7109375" style="228" customWidth="1"/>
    <col min="14853" max="14853" width="12" style="228" customWidth="1"/>
    <col min="14854" max="14854" width="16.7109375" style="228" customWidth="1"/>
    <col min="14855" max="14855" width="15.7109375" style="228" customWidth="1"/>
    <col min="14856" max="14856" width="9.140625" style="228"/>
    <col min="14857" max="14857" width="9.42578125" style="228" bestFit="1" customWidth="1"/>
    <col min="14858" max="14858" width="17.140625" style="228" customWidth="1"/>
    <col min="14859" max="15103" width="9.140625" style="228"/>
    <col min="15104" max="15104" width="37.28515625" style="228" customWidth="1"/>
    <col min="15105" max="15105" width="12" style="228" customWidth="1"/>
    <col min="15106" max="15106" width="12.85546875" style="228" customWidth="1"/>
    <col min="15107" max="15107" width="15.140625" style="228" customWidth="1"/>
    <col min="15108" max="15108" width="14.7109375" style="228" customWidth="1"/>
    <col min="15109" max="15109" width="12" style="228" customWidth="1"/>
    <col min="15110" max="15110" width="16.7109375" style="228" customWidth="1"/>
    <col min="15111" max="15111" width="15.7109375" style="228" customWidth="1"/>
    <col min="15112" max="15112" width="9.140625" style="228"/>
    <col min="15113" max="15113" width="9.42578125" style="228" bestFit="1" customWidth="1"/>
    <col min="15114" max="15114" width="17.140625" style="228" customWidth="1"/>
    <col min="15115" max="15359" width="9.140625" style="228"/>
    <col min="15360" max="15360" width="37.28515625" style="228" customWidth="1"/>
    <col min="15361" max="15361" width="12" style="228" customWidth="1"/>
    <col min="15362" max="15362" width="12.85546875" style="228" customWidth="1"/>
    <col min="15363" max="15363" width="15.140625" style="228" customWidth="1"/>
    <col min="15364" max="15364" width="14.7109375" style="228" customWidth="1"/>
    <col min="15365" max="15365" width="12" style="228" customWidth="1"/>
    <col min="15366" max="15366" width="16.7109375" style="228" customWidth="1"/>
    <col min="15367" max="15367" width="15.7109375" style="228" customWidth="1"/>
    <col min="15368" max="15368" width="9.140625" style="228"/>
    <col min="15369" max="15369" width="9.42578125" style="228" bestFit="1" customWidth="1"/>
    <col min="15370" max="15370" width="17.140625" style="228" customWidth="1"/>
    <col min="15371" max="15615" width="9.140625" style="228"/>
    <col min="15616" max="15616" width="37.28515625" style="228" customWidth="1"/>
    <col min="15617" max="15617" width="12" style="228" customWidth="1"/>
    <col min="15618" max="15618" width="12.85546875" style="228" customWidth="1"/>
    <col min="15619" max="15619" width="15.140625" style="228" customWidth="1"/>
    <col min="15620" max="15620" width="14.7109375" style="228" customWidth="1"/>
    <col min="15621" max="15621" width="12" style="228" customWidth="1"/>
    <col min="15622" max="15622" width="16.7109375" style="228" customWidth="1"/>
    <col min="15623" max="15623" width="15.7109375" style="228" customWidth="1"/>
    <col min="15624" max="15624" width="9.140625" style="228"/>
    <col min="15625" max="15625" width="9.42578125" style="228" bestFit="1" customWidth="1"/>
    <col min="15626" max="15626" width="17.140625" style="228" customWidth="1"/>
    <col min="15627" max="15871" width="9.140625" style="228"/>
    <col min="15872" max="15872" width="37.28515625" style="228" customWidth="1"/>
    <col min="15873" max="15873" width="12" style="228" customWidth="1"/>
    <col min="15874" max="15874" width="12.85546875" style="228" customWidth="1"/>
    <col min="15875" max="15875" width="15.140625" style="228" customWidth="1"/>
    <col min="15876" max="15876" width="14.7109375" style="228" customWidth="1"/>
    <col min="15877" max="15877" width="12" style="228" customWidth="1"/>
    <col min="15878" max="15878" width="16.7109375" style="228" customWidth="1"/>
    <col min="15879" max="15879" width="15.7109375" style="228" customWidth="1"/>
    <col min="15880" max="15880" width="9.140625" style="228"/>
    <col min="15881" max="15881" width="9.42578125" style="228" bestFit="1" customWidth="1"/>
    <col min="15882" max="15882" width="17.140625" style="228" customWidth="1"/>
    <col min="15883" max="16127" width="9.140625" style="228"/>
    <col min="16128" max="16128" width="37.28515625" style="228" customWidth="1"/>
    <col min="16129" max="16129" width="12" style="228" customWidth="1"/>
    <col min="16130" max="16130" width="12.85546875" style="228" customWidth="1"/>
    <col min="16131" max="16131" width="15.140625" style="228" customWidth="1"/>
    <col min="16132" max="16132" width="14.7109375" style="228" customWidth="1"/>
    <col min="16133" max="16133" width="12" style="228" customWidth="1"/>
    <col min="16134" max="16134" width="16.7109375" style="228" customWidth="1"/>
    <col min="16135" max="16135" width="15.7109375" style="228" customWidth="1"/>
    <col min="16136" max="16136" width="9.140625" style="228"/>
    <col min="16137" max="16137" width="9.42578125" style="228" bestFit="1" customWidth="1"/>
    <col min="16138" max="16138" width="17.140625" style="228" customWidth="1"/>
    <col min="16139" max="16384" width="9.140625" style="228"/>
  </cols>
  <sheetData>
    <row r="1" spans="1:7" ht="35.25" customHeight="1" x14ac:dyDescent="0.25">
      <c r="A1" s="359" t="s">
        <v>1146</v>
      </c>
      <c r="B1" s="359"/>
      <c r="C1" s="359"/>
      <c r="D1" s="359"/>
      <c r="E1" s="359"/>
      <c r="F1" s="359"/>
      <c r="G1" s="359"/>
    </row>
    <row r="2" spans="1:7" ht="35.25" customHeight="1" x14ac:dyDescent="0.25">
      <c r="A2" s="359"/>
      <c r="B2" s="359"/>
      <c r="C2" s="359"/>
      <c r="D2" s="359"/>
      <c r="E2" s="359"/>
      <c r="F2" s="359"/>
      <c r="G2" s="359"/>
    </row>
    <row r="3" spans="1:7" ht="35.25" customHeight="1" x14ac:dyDescent="0.25">
      <c r="A3" s="403" t="s">
        <v>1147</v>
      </c>
      <c r="B3" s="403"/>
      <c r="C3" s="403"/>
      <c r="D3" s="403"/>
      <c r="E3" s="403"/>
      <c r="F3" s="403"/>
      <c r="G3" s="403"/>
    </row>
    <row r="4" spans="1:7" ht="58.5" customHeight="1" x14ac:dyDescent="0.25">
      <c r="A4" s="357" t="s">
        <v>1290</v>
      </c>
      <c r="B4" s="357"/>
      <c r="C4" s="357"/>
      <c r="D4" s="357"/>
      <c r="E4" s="357"/>
      <c r="F4" s="357"/>
      <c r="G4" s="357"/>
    </row>
    <row r="5" spans="1:7" ht="35.25" customHeight="1" x14ac:dyDescent="0.25">
      <c r="A5" s="358" t="s">
        <v>1174</v>
      </c>
      <c r="B5" s="358"/>
      <c r="C5" s="358"/>
      <c r="D5" s="358"/>
      <c r="E5" s="358"/>
      <c r="F5" s="358"/>
      <c r="G5" s="358"/>
    </row>
    <row r="6" spans="1:7" ht="35.25" customHeight="1" x14ac:dyDescent="0.25">
      <c r="B6" s="357" t="s">
        <v>1291</v>
      </c>
      <c r="C6" s="357"/>
      <c r="D6" s="357"/>
      <c r="E6" s="357"/>
      <c r="F6" s="357"/>
      <c r="G6" s="357"/>
    </row>
    <row r="7" spans="1:7" ht="35.25" customHeight="1" x14ac:dyDescent="0.25">
      <c r="B7" s="358" t="s">
        <v>1148</v>
      </c>
      <c r="C7" s="358"/>
      <c r="D7" s="358"/>
      <c r="E7" s="358"/>
      <c r="F7" s="358"/>
      <c r="G7" s="358"/>
    </row>
    <row r="8" spans="1:7" ht="35.25" customHeight="1" x14ac:dyDescent="0.25">
      <c r="B8" s="357" t="s">
        <v>1281</v>
      </c>
      <c r="C8" s="357"/>
      <c r="D8" s="357"/>
      <c r="E8" s="357"/>
      <c r="F8" s="357"/>
      <c r="G8" s="357"/>
    </row>
    <row r="9" spans="1:7" ht="35.25" customHeight="1" x14ac:dyDescent="0.25">
      <c r="B9" s="372" t="s">
        <v>901</v>
      </c>
      <c r="C9" s="372"/>
      <c r="D9" s="372"/>
      <c r="E9" s="372"/>
      <c r="F9" s="372"/>
      <c r="G9" s="372"/>
    </row>
    <row r="10" spans="1:7" ht="35.25" customHeight="1" x14ac:dyDescent="0.25">
      <c r="A10" s="398" t="s">
        <v>1032</v>
      </c>
      <c r="B10" s="336" t="str">
        <f>ბალანსი!A1</f>
        <v>დასახელება</v>
      </c>
      <c r="C10" s="336" t="str">
        <f>ბალანსი!B1</f>
        <v>2017 წლის ფაქტი</v>
      </c>
      <c r="D10" s="336" t="str">
        <f>ბალანსი!C1</f>
        <v>2018 წლის გეგმა</v>
      </c>
      <c r="E10" s="342" t="str">
        <f>ბალანსი!D1</f>
        <v>2019 წლის პროექტი</v>
      </c>
      <c r="F10" s="342"/>
      <c r="G10" s="342"/>
    </row>
    <row r="11" spans="1:7" ht="35.25" customHeight="1" x14ac:dyDescent="0.25">
      <c r="A11" s="399"/>
      <c r="B11" s="336"/>
      <c r="C11" s="336"/>
      <c r="D11" s="336"/>
      <c r="E11" s="342" t="str">
        <f>ბალანსი!D2</f>
        <v>სულ</v>
      </c>
      <c r="F11" s="342" t="str">
        <f>ბალანსი!E2</f>
        <v>მათ შორის:</v>
      </c>
      <c r="G11" s="342"/>
    </row>
    <row r="12" spans="1:7" ht="82.5" customHeight="1" x14ac:dyDescent="0.25">
      <c r="A12" s="400"/>
      <c r="B12" s="336"/>
      <c r="C12" s="336"/>
      <c r="D12" s="336"/>
      <c r="E12" s="342"/>
      <c r="F12" s="229" t="str">
        <f>ბალანსი!E3</f>
        <v>წლიური სახელმწიფო ბიუჯეტის ფონდებიდან გამოყოფილი ტრანსფერები</v>
      </c>
      <c r="G12" s="229" t="str">
        <f>ბალანსი!F3</f>
        <v>საკუთარი შემოსავლები</v>
      </c>
    </row>
    <row r="13" spans="1:7" s="233" customFormat="1" ht="35.25" customHeight="1" x14ac:dyDescent="0.25">
      <c r="A13" s="230">
        <v>1</v>
      </c>
      <c r="B13" s="231" t="str">
        <f>ბალანსი!A5</f>
        <v>შემოსავლები</v>
      </c>
      <c r="C13" s="232">
        <f>ბალანსი!B5</f>
        <v>55516.499999999993</v>
      </c>
      <c r="D13" s="232">
        <f>ბალანსი!C5</f>
        <v>59219</v>
      </c>
      <c r="E13" s="232">
        <f>ბალანსი!D5</f>
        <v>49227.700000000004</v>
      </c>
      <c r="F13" s="232">
        <f>ბალანსი!E5</f>
        <v>0</v>
      </c>
      <c r="G13" s="232">
        <f>ბალანსი!F5</f>
        <v>49227.700000000004</v>
      </c>
    </row>
    <row r="14" spans="1:7" s="235" customFormat="1" ht="35.25" customHeight="1" x14ac:dyDescent="0.25">
      <c r="A14" s="230">
        <v>2</v>
      </c>
      <c r="B14" s="234" t="str">
        <f>ბალანსი!A6</f>
        <v>გადასახადები</v>
      </c>
      <c r="C14" s="232">
        <f>ბალანსი!B6</f>
        <v>18774.099999999999</v>
      </c>
      <c r="D14" s="232">
        <f>ბალანსი!C6</f>
        <v>12600</v>
      </c>
      <c r="E14" s="232">
        <f>ბალანსი!D6</f>
        <v>7200</v>
      </c>
      <c r="F14" s="232">
        <f>ბალანსი!E6</f>
        <v>0</v>
      </c>
      <c r="G14" s="232">
        <f>ბალანსი!F6</f>
        <v>7200</v>
      </c>
    </row>
    <row r="15" spans="1:7" s="235" customFormat="1" ht="35.25" customHeight="1" x14ac:dyDescent="0.25">
      <c r="A15" s="230">
        <v>3</v>
      </c>
      <c r="B15" s="234" t="str">
        <f>ბალანსი!A7</f>
        <v>გრანტები</v>
      </c>
      <c r="C15" s="232">
        <f>ბალანსი!B7</f>
        <v>28420.799999999999</v>
      </c>
      <c r="D15" s="232">
        <f>ბალანსი!C7</f>
        <v>37147</v>
      </c>
      <c r="E15" s="232">
        <f>ბალანსი!D7</f>
        <v>33170.300000000003</v>
      </c>
      <c r="F15" s="232">
        <f>ბალანსი!E7</f>
        <v>0</v>
      </c>
      <c r="G15" s="232">
        <f>ბალანსი!F7</f>
        <v>33170.300000000003</v>
      </c>
    </row>
    <row r="16" spans="1:7" s="235" customFormat="1" ht="35.25" customHeight="1" x14ac:dyDescent="0.25">
      <c r="A16" s="230">
        <v>4</v>
      </c>
      <c r="B16" s="234" t="str">
        <f>ბალანსი!A8</f>
        <v>სხვა შემოსავლები</v>
      </c>
      <c r="C16" s="232">
        <f>ბალანსი!B8</f>
        <v>8321.5999999999985</v>
      </c>
      <c r="D16" s="232">
        <f>ბალანსი!C8</f>
        <v>9472</v>
      </c>
      <c r="E16" s="232">
        <f>ბალანსი!D8</f>
        <v>8857.4</v>
      </c>
      <c r="F16" s="232">
        <f>ბალანსი!E8</f>
        <v>0</v>
      </c>
      <c r="G16" s="232">
        <f>ბალანსი!F8</f>
        <v>8857.4</v>
      </c>
    </row>
    <row r="17" spans="1:7" s="233" customFormat="1" ht="35.25" customHeight="1" x14ac:dyDescent="0.25">
      <c r="A17" s="230">
        <v>5</v>
      </c>
      <c r="B17" s="231" t="str">
        <f>ბალანსი!A9</f>
        <v>ხარჯები</v>
      </c>
      <c r="C17" s="232">
        <f>ბალანსი!B9</f>
        <v>47769.8</v>
      </c>
      <c r="D17" s="232">
        <f>ბალანსი!C9</f>
        <v>46934.1</v>
      </c>
      <c r="E17" s="232">
        <f>ბალანსი!D9</f>
        <v>48267</v>
      </c>
      <c r="F17" s="232">
        <f>ბალანსი!E9</f>
        <v>0</v>
      </c>
      <c r="G17" s="232">
        <f>ბალანსი!F9</f>
        <v>48267</v>
      </c>
    </row>
    <row r="18" spans="1:7" s="233" customFormat="1" ht="35.25" customHeight="1" x14ac:dyDescent="0.25">
      <c r="A18" s="230">
        <v>6</v>
      </c>
      <c r="B18" s="234" t="str">
        <f>ბალანსი!A10</f>
        <v>შრომის ანაზღაურება</v>
      </c>
      <c r="C18" s="232">
        <f>ბალანსი!B10</f>
        <v>3960.8999999999996</v>
      </c>
      <c r="D18" s="232">
        <f>ბალანსი!C10</f>
        <v>4485.2</v>
      </c>
      <c r="E18" s="232">
        <f>ბალანსი!D10</f>
        <v>24575.4</v>
      </c>
      <c r="F18" s="232">
        <f>ბალანსი!E10</f>
        <v>0</v>
      </c>
      <c r="G18" s="232">
        <f>ბალანსი!F10</f>
        <v>24575.4</v>
      </c>
    </row>
    <row r="19" spans="1:7" s="233" customFormat="1" ht="35.25" customHeight="1" x14ac:dyDescent="0.25">
      <c r="A19" s="230">
        <v>7</v>
      </c>
      <c r="B19" s="234" t="str">
        <f>ბალანსი!A11</f>
        <v>საქონელი და მომსახურება</v>
      </c>
      <c r="C19" s="232">
        <f>ბალანსი!B11</f>
        <v>8903.9</v>
      </c>
      <c r="D19" s="232">
        <f>ბალანსი!C11</f>
        <v>6704</v>
      </c>
      <c r="E19" s="232">
        <f>ბალანსი!D11</f>
        <v>15647.3</v>
      </c>
      <c r="F19" s="232">
        <f>ბალანსი!E11</f>
        <v>0</v>
      </c>
      <c r="G19" s="232">
        <f>ბალანსი!F11</f>
        <v>15647.3</v>
      </c>
    </row>
    <row r="20" spans="1:7" s="233" customFormat="1" ht="35.25" customHeight="1" x14ac:dyDescent="0.25">
      <c r="A20" s="230">
        <v>8</v>
      </c>
      <c r="B20" s="234" t="str">
        <f>ბალანსი!A12</f>
        <v>პროცენტი</v>
      </c>
      <c r="C20" s="232">
        <f>ბალანსი!B12</f>
        <v>619</v>
      </c>
      <c r="D20" s="232">
        <f>ბალანსი!C12</f>
        <v>486</v>
      </c>
      <c r="E20" s="232">
        <f>ბალანსი!D12</f>
        <v>412</v>
      </c>
      <c r="F20" s="232">
        <f>ბალანსი!E12</f>
        <v>0</v>
      </c>
      <c r="G20" s="232">
        <f>ბალანსი!F12</f>
        <v>412</v>
      </c>
    </row>
    <row r="21" spans="1:7" s="233" customFormat="1" ht="35.25" customHeight="1" x14ac:dyDescent="0.25">
      <c r="A21" s="230">
        <v>9</v>
      </c>
      <c r="B21" s="234" t="str">
        <f>ბალანსი!A13</f>
        <v>სუბსიდიები</v>
      </c>
      <c r="C21" s="232">
        <f>ბალანსი!B13</f>
        <v>26443.500000000004</v>
      </c>
      <c r="D21" s="232">
        <f>ბალანსი!C13</f>
        <v>29472.399999999998</v>
      </c>
      <c r="E21" s="232">
        <f>ბალანსი!D13</f>
        <v>2223.5</v>
      </c>
      <c r="F21" s="232">
        <f>ბალანსი!E13</f>
        <v>0</v>
      </c>
      <c r="G21" s="232">
        <f>ბალანსი!F13</f>
        <v>2223.5</v>
      </c>
    </row>
    <row r="22" spans="1:7" s="233" customFormat="1" ht="35.25" customHeight="1" x14ac:dyDescent="0.25">
      <c r="A22" s="230">
        <v>10</v>
      </c>
      <c r="B22" s="234" t="str">
        <f>ბალანსი!A14</f>
        <v>გრანტები</v>
      </c>
      <c r="C22" s="232">
        <f>ბალანსი!B14</f>
        <v>692</v>
      </c>
      <c r="D22" s="232">
        <f>ბალანსი!C14</f>
        <v>70</v>
      </c>
      <c r="E22" s="232">
        <f>ბალანსი!D14</f>
        <v>5</v>
      </c>
      <c r="F22" s="232">
        <f>ბალანსი!E14</f>
        <v>0</v>
      </c>
      <c r="G22" s="232">
        <f>ბალანსი!F14</f>
        <v>5</v>
      </c>
    </row>
    <row r="23" spans="1:7" s="233" customFormat="1" ht="35.25" customHeight="1" x14ac:dyDescent="0.25">
      <c r="A23" s="230">
        <v>11</v>
      </c>
      <c r="B23" s="234" t="str">
        <f>ბალანსი!A15</f>
        <v>სოციალური უზრუნველყოფა</v>
      </c>
      <c r="C23" s="232">
        <f>ბალანსი!B15</f>
        <v>3027.3999999999996</v>
      </c>
      <c r="D23" s="232">
        <f>ბალანსი!C15</f>
        <v>2869.2000000000003</v>
      </c>
      <c r="E23" s="232">
        <f>ბალანსი!D15</f>
        <v>3783.5</v>
      </c>
      <c r="F23" s="232">
        <f>ბალანსი!E15</f>
        <v>0</v>
      </c>
      <c r="G23" s="232">
        <f>ბალანსი!F15</f>
        <v>3783.5</v>
      </c>
    </row>
    <row r="24" spans="1:7" s="233" customFormat="1" ht="35.25" customHeight="1" x14ac:dyDescent="0.25">
      <c r="A24" s="230">
        <v>12</v>
      </c>
      <c r="B24" s="234" t="str">
        <f>ბალანსი!A16</f>
        <v>სხვა ხარჯები</v>
      </c>
      <c r="C24" s="232">
        <f>ბალანსი!B16</f>
        <v>4123.0999999999995</v>
      </c>
      <c r="D24" s="232">
        <f>ბალანსი!C16</f>
        <v>2847.2999999999997</v>
      </c>
      <c r="E24" s="232">
        <f>ბალანსი!D16</f>
        <v>1620.3</v>
      </c>
      <c r="F24" s="232">
        <f>ბალანსი!E16</f>
        <v>0</v>
      </c>
      <c r="G24" s="232">
        <f>ბალანსი!F16</f>
        <v>1620.3</v>
      </c>
    </row>
    <row r="25" spans="1:7" s="235" customFormat="1" ht="35.25" customHeight="1" x14ac:dyDescent="0.25">
      <c r="A25" s="230">
        <v>13</v>
      </c>
      <c r="B25" s="231" t="str">
        <f>ბალანსი!A17</f>
        <v>საოპერაციო სალდო</v>
      </c>
      <c r="C25" s="232">
        <f>ბალანსი!B17</f>
        <v>7746.6999999999898</v>
      </c>
      <c r="D25" s="232">
        <f>ბალანსი!C17</f>
        <v>12284.900000000001</v>
      </c>
      <c r="E25" s="232">
        <f>ბალანსი!D17</f>
        <v>960.70000000000437</v>
      </c>
      <c r="F25" s="232">
        <f>ბალანსი!E17</f>
        <v>0</v>
      </c>
      <c r="G25" s="232">
        <f>ბალანსი!F17</f>
        <v>960.70000000000437</v>
      </c>
    </row>
    <row r="26" spans="1:7" s="235" customFormat="1" ht="35.25" customHeight="1" x14ac:dyDescent="0.25">
      <c r="A26" s="230">
        <v>14</v>
      </c>
      <c r="B26" s="231" t="s">
        <v>905</v>
      </c>
      <c r="C26" s="232">
        <f>ბალანსი!B18</f>
        <v>4932.5</v>
      </c>
      <c r="D26" s="232">
        <f>ბალანსი!C18</f>
        <v>15522.499999999996</v>
      </c>
      <c r="E26" s="232">
        <f>ბალანსი!D18</f>
        <v>2198.1999999999998</v>
      </c>
      <c r="F26" s="232">
        <f>ბალანსი!E18</f>
        <v>18.2</v>
      </c>
      <c r="G26" s="232">
        <f>ბალანსი!F18</f>
        <v>2180</v>
      </c>
    </row>
    <row r="27" spans="1:7" s="235" customFormat="1" ht="35.25" customHeight="1" x14ac:dyDescent="0.25">
      <c r="A27" s="230">
        <v>15</v>
      </c>
      <c r="B27" s="234" t="s">
        <v>906</v>
      </c>
      <c r="C27" s="232">
        <f>ბალანსი!B19</f>
        <v>11254.4</v>
      </c>
      <c r="D27" s="232">
        <f>ბალანსი!C19</f>
        <v>19072.499999999996</v>
      </c>
      <c r="E27" s="232">
        <f>ბალანსი!D19</f>
        <v>6198.2</v>
      </c>
      <c r="F27" s="232">
        <f>ბალანსი!E19</f>
        <v>18.2</v>
      </c>
      <c r="G27" s="232">
        <f>ბალანსი!F19</f>
        <v>6180</v>
      </c>
    </row>
    <row r="28" spans="1:7" s="235" customFormat="1" ht="35.25" customHeight="1" x14ac:dyDescent="0.25">
      <c r="A28" s="230">
        <v>16</v>
      </c>
      <c r="B28" s="234" t="s">
        <v>907</v>
      </c>
      <c r="C28" s="232">
        <f>ბალანსი!B20</f>
        <v>6321.9</v>
      </c>
      <c r="D28" s="232">
        <f>ბალანსი!C20</f>
        <v>3550</v>
      </c>
      <c r="E28" s="232">
        <f>ბალანსი!D20</f>
        <v>4000</v>
      </c>
      <c r="F28" s="232">
        <f>ბალანსი!E20</f>
        <v>0</v>
      </c>
      <c r="G28" s="232">
        <f>ბალანსი!F20</f>
        <v>4000</v>
      </c>
    </row>
    <row r="29" spans="1:7" ht="35.25" customHeight="1" x14ac:dyDescent="0.25">
      <c r="A29" s="230">
        <v>17</v>
      </c>
      <c r="B29" s="231" t="s">
        <v>908</v>
      </c>
      <c r="C29" s="232">
        <f>ბალანსი!B21</f>
        <v>2814.1999999999898</v>
      </c>
      <c r="D29" s="232">
        <f>ბალანსი!C21</f>
        <v>-3237.5999999999949</v>
      </c>
      <c r="E29" s="232">
        <f>ბალანსი!D21</f>
        <v>-1237.4999999999957</v>
      </c>
      <c r="F29" s="232">
        <f>ბალანსი!E21</f>
        <v>-18.2</v>
      </c>
      <c r="G29" s="232">
        <f>ბალანსი!F21</f>
        <v>-1219.2999999999956</v>
      </c>
    </row>
    <row r="30" spans="1:7" ht="35.25" customHeight="1" x14ac:dyDescent="0.25">
      <c r="A30" s="230">
        <v>18</v>
      </c>
      <c r="B30" s="231" t="s">
        <v>909</v>
      </c>
      <c r="C30" s="232">
        <f>ბალანსი!B22</f>
        <v>1388.9</v>
      </c>
      <c r="D30" s="232">
        <f>ბალანსი!C22</f>
        <v>-3594.6</v>
      </c>
      <c r="E30" s="232">
        <f>ბალანსი!D22</f>
        <v>-1765.5</v>
      </c>
      <c r="F30" s="232">
        <f>ბალანსი!E22</f>
        <v>-18.2</v>
      </c>
      <c r="G30" s="232">
        <f>ბალანსი!F22</f>
        <v>-1747.3</v>
      </c>
    </row>
    <row r="31" spans="1:7" s="233" customFormat="1" ht="35.25" customHeight="1" x14ac:dyDescent="0.25">
      <c r="A31" s="230">
        <v>19</v>
      </c>
      <c r="B31" s="234" t="s">
        <v>910</v>
      </c>
      <c r="C31" s="232">
        <f>ბალანსი!B23</f>
        <v>4184.3</v>
      </c>
      <c r="D31" s="232">
        <f>ბალანსი!C23</f>
        <v>0</v>
      </c>
      <c r="E31" s="232">
        <f>ბალანსი!D23</f>
        <v>0</v>
      </c>
      <c r="F31" s="232">
        <f>ბალანსი!E23</f>
        <v>0</v>
      </c>
      <c r="G31" s="232">
        <f>ბალანსი!F23</f>
        <v>0</v>
      </c>
    </row>
    <row r="32" spans="1:7" s="233" customFormat="1" ht="35.25" customHeight="1" x14ac:dyDescent="0.25">
      <c r="A32" s="230">
        <v>20</v>
      </c>
      <c r="B32" s="236" t="s">
        <v>911</v>
      </c>
      <c r="C32" s="232">
        <f>ბალანსი!B24</f>
        <v>0</v>
      </c>
      <c r="D32" s="232">
        <f>ბალანსი!C24</f>
        <v>0</v>
      </c>
      <c r="E32" s="232">
        <f>ბალანსი!D24</f>
        <v>0</v>
      </c>
      <c r="F32" s="232">
        <f>ბალანსი!E24</f>
        <v>0</v>
      </c>
      <c r="G32" s="232">
        <f>ბალანსი!F24</f>
        <v>0</v>
      </c>
    </row>
    <row r="33" spans="1:7" s="233" customFormat="1" ht="35.25" customHeight="1" x14ac:dyDescent="0.25">
      <c r="A33" s="230">
        <v>21</v>
      </c>
      <c r="B33" s="236" t="s">
        <v>912</v>
      </c>
      <c r="C33" s="232">
        <f>ბალანსი!B25</f>
        <v>4184.3</v>
      </c>
      <c r="D33" s="232">
        <f>ბალანსი!C25</f>
        <v>0</v>
      </c>
      <c r="E33" s="232">
        <f>ბალანსი!D25</f>
        <v>0</v>
      </c>
      <c r="F33" s="232">
        <f>ბალანსი!E25</f>
        <v>0</v>
      </c>
      <c r="G33" s="232">
        <f>ბალანსი!F25</f>
        <v>0</v>
      </c>
    </row>
    <row r="34" spans="1:7" ht="35.25" customHeight="1" x14ac:dyDescent="0.25">
      <c r="A34" s="230">
        <v>22</v>
      </c>
      <c r="B34" s="234" t="s">
        <v>907</v>
      </c>
      <c r="C34" s="232">
        <f>ბალანსი!B26</f>
        <v>2795.4</v>
      </c>
      <c r="D34" s="232">
        <f>ბალანსი!C26</f>
        <v>3594.6</v>
      </c>
      <c r="E34" s="232">
        <f>ბალანსი!D26</f>
        <v>1765.5</v>
      </c>
      <c r="F34" s="232">
        <f>ბალანსი!E26</f>
        <v>18.2</v>
      </c>
      <c r="G34" s="232">
        <f>ბალანსი!F26</f>
        <v>1747.3</v>
      </c>
    </row>
    <row r="35" spans="1:7" s="237" customFormat="1" ht="35.25" customHeight="1" x14ac:dyDescent="0.25">
      <c r="A35" s="230">
        <v>23</v>
      </c>
      <c r="B35" s="236" t="s">
        <v>912</v>
      </c>
      <c r="C35" s="232">
        <f>ბალანსი!B27</f>
        <v>2795.4</v>
      </c>
      <c r="D35" s="232">
        <f>ბალანსი!C27</f>
        <v>3594.6</v>
      </c>
      <c r="E35" s="232">
        <f>ბალანსი!D27</f>
        <v>1765.5</v>
      </c>
      <c r="F35" s="232">
        <f>ბალანსი!E27</f>
        <v>18.2</v>
      </c>
      <c r="G35" s="232">
        <f>ბალანსი!F27</f>
        <v>1747.3</v>
      </c>
    </row>
    <row r="36" spans="1:7" s="237" customFormat="1" ht="35.25" customHeight="1" x14ac:dyDescent="0.25">
      <c r="A36" s="230">
        <v>24</v>
      </c>
      <c r="B36" s="231" t="s">
        <v>913</v>
      </c>
      <c r="C36" s="232">
        <f>ბალანსი!B28</f>
        <v>-1425.3</v>
      </c>
      <c r="D36" s="232">
        <f>ბალანსი!C28</f>
        <v>-357</v>
      </c>
      <c r="E36" s="232">
        <f>ბალანსი!D28</f>
        <v>-528</v>
      </c>
      <c r="F36" s="232">
        <f>ბალანსი!E28</f>
        <v>0</v>
      </c>
      <c r="G36" s="232">
        <f>ბალანსი!F28</f>
        <v>-528</v>
      </c>
    </row>
    <row r="37" spans="1:7" s="235" customFormat="1" ht="35.25" customHeight="1" x14ac:dyDescent="0.25">
      <c r="A37" s="230">
        <v>25</v>
      </c>
      <c r="B37" s="234" t="s">
        <v>910</v>
      </c>
      <c r="C37" s="232">
        <f>ბალანსი!B29</f>
        <v>0</v>
      </c>
      <c r="D37" s="232">
        <f>ბალანსი!C29</f>
        <v>0</v>
      </c>
      <c r="E37" s="232">
        <f>ბალანსი!D29</f>
        <v>0</v>
      </c>
      <c r="F37" s="232">
        <f>ბალანსი!E29</f>
        <v>0</v>
      </c>
      <c r="G37" s="232">
        <f>ბალანსი!F29</f>
        <v>0</v>
      </c>
    </row>
    <row r="38" spans="1:7" s="237" customFormat="1" ht="35.25" customHeight="1" x14ac:dyDescent="0.25">
      <c r="A38" s="230">
        <v>26</v>
      </c>
      <c r="B38" s="236" t="s">
        <v>914</v>
      </c>
      <c r="C38" s="232">
        <f>ბალანსი!B30</f>
        <v>0</v>
      </c>
      <c r="D38" s="232">
        <f>ბალანსი!C30</f>
        <v>0</v>
      </c>
      <c r="E38" s="232">
        <f>ბალანსი!D30</f>
        <v>0</v>
      </c>
      <c r="F38" s="232">
        <f>ბალანსი!E30</f>
        <v>0</v>
      </c>
      <c r="G38" s="232">
        <f>ბალანსი!F30</f>
        <v>0</v>
      </c>
    </row>
    <row r="39" spans="1:7" s="237" customFormat="1" ht="35.25" customHeight="1" x14ac:dyDescent="0.25">
      <c r="A39" s="230">
        <v>27</v>
      </c>
      <c r="B39" s="236" t="s">
        <v>915</v>
      </c>
      <c r="C39" s="232">
        <f>ბალანსი!B31</f>
        <v>0</v>
      </c>
      <c r="D39" s="232">
        <f>ბალანსი!C31</f>
        <v>0</v>
      </c>
      <c r="E39" s="232">
        <f>ბალანსი!D31</f>
        <v>0</v>
      </c>
      <c r="F39" s="232">
        <f>ბალანსი!E31</f>
        <v>0</v>
      </c>
      <c r="G39" s="232">
        <f>ბალანსი!F31</f>
        <v>0</v>
      </c>
    </row>
    <row r="40" spans="1:7" s="237" customFormat="1" ht="35.25" customHeight="1" x14ac:dyDescent="0.25">
      <c r="A40" s="230">
        <v>28</v>
      </c>
      <c r="B40" s="234" t="s">
        <v>907</v>
      </c>
      <c r="C40" s="232">
        <f>ბალანსი!B32</f>
        <v>1425.3</v>
      </c>
      <c r="D40" s="232">
        <f>ბალანსი!C32</f>
        <v>357</v>
      </c>
      <c r="E40" s="232">
        <f>ბალანსი!D32</f>
        <v>528</v>
      </c>
      <c r="F40" s="232">
        <f>ბალანსი!E32</f>
        <v>0</v>
      </c>
      <c r="G40" s="232">
        <f>ბალანსი!F32</f>
        <v>528</v>
      </c>
    </row>
    <row r="41" spans="1:7" s="237" customFormat="1" ht="35.25" customHeight="1" x14ac:dyDescent="0.25">
      <c r="A41" s="230">
        <v>29</v>
      </c>
      <c r="B41" s="236" t="s">
        <v>914</v>
      </c>
      <c r="C41" s="232">
        <f>ბალანსი!B33</f>
        <v>1425.3</v>
      </c>
      <c r="D41" s="232">
        <f>ბალანსი!C33</f>
        <v>357</v>
      </c>
      <c r="E41" s="232">
        <f>ბალანსი!D33</f>
        <v>528</v>
      </c>
      <c r="F41" s="232">
        <f>ბალანსი!E33</f>
        <v>0</v>
      </c>
      <c r="G41" s="232">
        <f>ბალანსი!F33</f>
        <v>528</v>
      </c>
    </row>
    <row r="42" spans="1:7" ht="35.25" customHeight="1" x14ac:dyDescent="0.25">
      <c r="A42" s="230">
        <v>30</v>
      </c>
      <c r="B42" s="236" t="s">
        <v>915</v>
      </c>
      <c r="C42" s="232">
        <f>ბალანსი!B34</f>
        <v>0</v>
      </c>
      <c r="D42" s="232">
        <f>ბალანსი!C34</f>
        <v>0</v>
      </c>
      <c r="E42" s="232">
        <f>ბალანსი!D34</f>
        <v>0</v>
      </c>
      <c r="F42" s="232">
        <f>ბალანსი!E34</f>
        <v>0</v>
      </c>
      <c r="G42" s="232">
        <f>ბალანსი!F34</f>
        <v>0</v>
      </c>
    </row>
    <row r="43" spans="1:7" s="235" customFormat="1" ht="35.25" customHeight="1" x14ac:dyDescent="0.25">
      <c r="A43" s="230">
        <v>31</v>
      </c>
      <c r="B43" s="231" t="s">
        <v>916</v>
      </c>
      <c r="C43" s="232">
        <f>ბალანსი!B35</f>
        <v>-1.0231815394945443E-11</v>
      </c>
      <c r="D43" s="232">
        <f>ბალანსი!C35</f>
        <v>5.0022208597511053E-12</v>
      </c>
      <c r="E43" s="232">
        <f>ბალანსი!D35</f>
        <v>4.3200998334214091E-12</v>
      </c>
      <c r="F43" s="232">
        <f>ბალანსი!E35</f>
        <v>0</v>
      </c>
      <c r="G43" s="232">
        <f>ბალანსი!F35</f>
        <v>4.3200998334214091E-12</v>
      </c>
    </row>
    <row r="44" spans="1:7" s="237" customFormat="1" ht="35.25" customHeight="1" x14ac:dyDescent="0.25">
      <c r="B44" s="238"/>
      <c r="C44" s="238"/>
      <c r="D44" s="238"/>
      <c r="E44" s="239"/>
      <c r="F44" s="228"/>
      <c r="G44" s="228"/>
    </row>
    <row r="45" spans="1:7" s="237" customFormat="1" ht="35.25" customHeight="1" x14ac:dyDescent="0.25">
      <c r="B45" s="360" t="s">
        <v>1282</v>
      </c>
      <c r="C45" s="361"/>
      <c r="D45" s="361"/>
      <c r="E45" s="361"/>
      <c r="F45" s="361"/>
      <c r="G45" s="361"/>
    </row>
    <row r="46" spans="1:7" s="237" customFormat="1" ht="35.25" customHeight="1" x14ac:dyDescent="0.25">
      <c r="A46" s="398" t="s">
        <v>1032</v>
      </c>
      <c r="B46" s="354" t="s">
        <v>13</v>
      </c>
      <c r="C46" s="343" t="s">
        <v>342</v>
      </c>
      <c r="D46" s="338" t="s">
        <v>343</v>
      </c>
      <c r="E46" s="346" t="s">
        <v>1034</v>
      </c>
      <c r="F46" s="347"/>
      <c r="G46" s="348"/>
    </row>
    <row r="47" spans="1:7" s="237" customFormat="1" ht="35.25" customHeight="1" x14ac:dyDescent="0.25">
      <c r="A47" s="399"/>
      <c r="B47" s="355"/>
      <c r="C47" s="344"/>
      <c r="D47" s="339"/>
      <c r="E47" s="349" t="s">
        <v>339</v>
      </c>
      <c r="F47" s="351" t="s">
        <v>902</v>
      </c>
      <c r="G47" s="352"/>
    </row>
    <row r="48" spans="1:7" ht="86.25" customHeight="1" x14ac:dyDescent="0.25">
      <c r="A48" s="400"/>
      <c r="B48" s="356"/>
      <c r="C48" s="345"/>
      <c r="D48" s="340"/>
      <c r="E48" s="350"/>
      <c r="F48" s="229" t="s">
        <v>903</v>
      </c>
      <c r="G48" s="229" t="s">
        <v>340</v>
      </c>
    </row>
    <row r="49" spans="1:7" ht="35.25" customHeight="1" x14ac:dyDescent="0.25">
      <c r="A49" s="240">
        <v>1</v>
      </c>
      <c r="B49" s="241" t="s">
        <v>1023</v>
      </c>
      <c r="C49" s="242">
        <f>'ნაშთის ცვლილება'!B7</f>
        <v>64633.799999999996</v>
      </c>
      <c r="D49" s="242">
        <f>'ნაშთის ცვლილება'!C7</f>
        <v>66363.600000000006</v>
      </c>
      <c r="E49" s="242">
        <f>'ნაშთის ცვლილება'!D7</f>
        <v>54993.200000000004</v>
      </c>
      <c r="F49" s="242">
        <f>'ნაშთის ცვლილება'!E7</f>
        <v>18.2</v>
      </c>
      <c r="G49" s="242">
        <f>'ნაშთის ცვლილება'!F7</f>
        <v>54975.000000000007</v>
      </c>
    </row>
    <row r="50" spans="1:7" ht="35.25" customHeight="1" x14ac:dyDescent="0.25">
      <c r="A50" s="240">
        <v>2</v>
      </c>
      <c r="B50" s="234" t="s">
        <v>32</v>
      </c>
      <c r="C50" s="242">
        <f>'ნაშთის ცვლილება'!B8</f>
        <v>55516.499999999993</v>
      </c>
      <c r="D50" s="242">
        <f>'ნაშთის ცვლილება'!C8</f>
        <v>59219</v>
      </c>
      <c r="E50" s="242">
        <f>'ნაშთის ცვლილება'!D8</f>
        <v>49227.700000000004</v>
      </c>
      <c r="F50" s="242">
        <f>'ნაშთის ცვლილება'!E8</f>
        <v>0</v>
      </c>
      <c r="G50" s="242">
        <f>'ნაშთის ცვლილება'!F8</f>
        <v>49227.700000000004</v>
      </c>
    </row>
    <row r="51" spans="1:7" ht="35.25" customHeight="1" x14ac:dyDescent="0.25">
      <c r="A51" s="240">
        <v>3</v>
      </c>
      <c r="B51" s="234" t="s">
        <v>1024</v>
      </c>
      <c r="C51" s="242">
        <f>'ნაშთის ცვლილება'!B9</f>
        <v>6321.9</v>
      </c>
      <c r="D51" s="242">
        <f>'ნაშთის ცვლილება'!C9</f>
        <v>3550</v>
      </c>
      <c r="E51" s="242">
        <f>'ნაშთის ცვლილება'!D9</f>
        <v>4000</v>
      </c>
      <c r="F51" s="242">
        <f>'ნაშთის ცვლილება'!E9</f>
        <v>0</v>
      </c>
      <c r="G51" s="242">
        <f>'ნაშთის ცვლილება'!F9</f>
        <v>4000</v>
      </c>
    </row>
    <row r="52" spans="1:7" ht="35.25" customHeight="1" x14ac:dyDescent="0.25">
      <c r="A52" s="240">
        <v>4</v>
      </c>
      <c r="B52" s="234" t="s">
        <v>1025</v>
      </c>
      <c r="C52" s="242">
        <f>'ნაშთის ცვლილება'!B10</f>
        <v>2795.4</v>
      </c>
      <c r="D52" s="242">
        <f>'ნაშთის ცვლილება'!C10</f>
        <v>3594.6</v>
      </c>
      <c r="E52" s="242">
        <f>'ნაშთის ცვლილება'!D10</f>
        <v>1765.5</v>
      </c>
      <c r="F52" s="242">
        <f>'ნაშთის ცვლილება'!E10</f>
        <v>18.2</v>
      </c>
      <c r="G52" s="242">
        <f>'ნაშთის ცვლილება'!F10</f>
        <v>1747.3</v>
      </c>
    </row>
    <row r="53" spans="1:7" ht="35.25" customHeight="1" x14ac:dyDescent="0.25">
      <c r="A53" s="240">
        <v>5</v>
      </c>
      <c r="B53" s="234" t="s">
        <v>1026</v>
      </c>
      <c r="C53" s="242">
        <f>'ნაშთის ცვლილება'!B11</f>
        <v>0</v>
      </c>
      <c r="D53" s="242">
        <f>'ნაშთის ცვლილება'!C11</f>
        <v>0</v>
      </c>
      <c r="E53" s="242">
        <f>'ნაშთის ცვლილება'!D11</f>
        <v>0</v>
      </c>
      <c r="F53" s="242">
        <f>'ნაშთის ცვლილება'!E11</f>
        <v>0</v>
      </c>
      <c r="G53" s="242">
        <f>'ნაშთის ცვლილება'!F11</f>
        <v>0</v>
      </c>
    </row>
    <row r="54" spans="1:7" ht="35.25" customHeight="1" x14ac:dyDescent="0.25">
      <c r="A54" s="240">
        <v>6</v>
      </c>
      <c r="B54" s="231" t="s">
        <v>1027</v>
      </c>
      <c r="C54" s="242">
        <f>'ნაშთის ცვლილება'!B12</f>
        <v>64633.8</v>
      </c>
      <c r="D54" s="242">
        <f>'ნაშთის ცვლილება'!C12</f>
        <v>66363.599999999991</v>
      </c>
      <c r="E54" s="242">
        <f>'ნაშთის ცვლილება'!D12</f>
        <v>54993.2</v>
      </c>
      <c r="F54" s="242">
        <f>'ნაშთის ცვლილება'!E12</f>
        <v>18.2</v>
      </c>
      <c r="G54" s="242">
        <f>'ნაშთის ცვლილება'!F12</f>
        <v>54975</v>
      </c>
    </row>
    <row r="55" spans="1:7" ht="35.25" customHeight="1" x14ac:dyDescent="0.25">
      <c r="A55" s="240">
        <v>7</v>
      </c>
      <c r="B55" s="234" t="s">
        <v>330</v>
      </c>
      <c r="C55" s="242">
        <f>'ნაშთის ცვლილება'!B13</f>
        <v>47769.799999999996</v>
      </c>
      <c r="D55" s="242">
        <f>'ნაშთის ცვლილება'!C13</f>
        <v>46934.1</v>
      </c>
      <c r="E55" s="242">
        <f>'ნაშთის ცვლილება'!D13</f>
        <v>48267</v>
      </c>
      <c r="F55" s="242">
        <f>'ნაშთის ცვლილება'!E13</f>
        <v>0</v>
      </c>
      <c r="G55" s="242">
        <f>'ნაშთის ცვლილება'!F13</f>
        <v>48267</v>
      </c>
    </row>
    <row r="56" spans="1:7" ht="35.25" customHeight="1" x14ac:dyDescent="0.25">
      <c r="A56" s="240">
        <v>8</v>
      </c>
      <c r="B56" s="234" t="s">
        <v>336</v>
      </c>
      <c r="C56" s="242">
        <f>'ნაშთის ცვლილება'!B14</f>
        <v>11254.4</v>
      </c>
      <c r="D56" s="242">
        <f>'ნაშთის ცვლილება'!C14</f>
        <v>19072.499999999996</v>
      </c>
      <c r="E56" s="242">
        <f>'ნაშთის ცვლილება'!D14</f>
        <v>6198.2</v>
      </c>
      <c r="F56" s="242">
        <f>'ნაშთის ცვლილება'!E14</f>
        <v>18.2</v>
      </c>
      <c r="G56" s="242">
        <f>'ნაშთის ცვლილება'!F14</f>
        <v>6180</v>
      </c>
    </row>
    <row r="57" spans="1:7" ht="35.25" customHeight="1" x14ac:dyDescent="0.25">
      <c r="A57" s="240">
        <v>9</v>
      </c>
      <c r="B57" s="234" t="s">
        <v>1028</v>
      </c>
      <c r="C57" s="242">
        <f>'ნაშთის ცვლილება'!B15</f>
        <v>4184.3</v>
      </c>
      <c r="D57" s="242">
        <f>'ნაშთის ცვლილება'!C15</f>
        <v>0</v>
      </c>
      <c r="E57" s="242">
        <f>'ნაშთის ცვლილება'!D15</f>
        <v>0</v>
      </c>
      <c r="F57" s="242">
        <f>'ნაშთის ცვლილება'!E15</f>
        <v>0</v>
      </c>
      <c r="G57" s="242">
        <f>'ნაშთის ცვლილება'!F15</f>
        <v>0</v>
      </c>
    </row>
    <row r="58" spans="1:7" ht="35.25" customHeight="1" x14ac:dyDescent="0.25">
      <c r="A58" s="240">
        <v>10</v>
      </c>
      <c r="B58" s="234" t="s">
        <v>338</v>
      </c>
      <c r="C58" s="242">
        <f>'ნაშთის ცვლილება'!B16</f>
        <v>1425.3</v>
      </c>
      <c r="D58" s="242">
        <f>'ნაშთის ცვლილება'!C16</f>
        <v>357</v>
      </c>
      <c r="E58" s="242">
        <f>'ნაშთის ცვლილება'!D16</f>
        <v>528</v>
      </c>
      <c r="F58" s="242">
        <f>'ნაშთის ცვლილება'!E16</f>
        <v>0</v>
      </c>
      <c r="G58" s="242">
        <f>'ნაშთის ცვლილება'!F16</f>
        <v>528</v>
      </c>
    </row>
    <row r="59" spans="1:7" ht="35.25" customHeight="1" x14ac:dyDescent="0.25">
      <c r="A59" s="240">
        <v>11</v>
      </c>
      <c r="B59" s="231" t="s">
        <v>1029</v>
      </c>
      <c r="C59" s="242">
        <f>'ნაშთის ცვლილება'!B17</f>
        <v>0</v>
      </c>
      <c r="D59" s="242">
        <f>'ნაშთის ცვლილება'!C17</f>
        <v>0</v>
      </c>
      <c r="E59" s="242">
        <f>'ნაშთის ცვლილება'!D17</f>
        <v>0</v>
      </c>
      <c r="F59" s="242">
        <f>'ნაშთის ცვლილება'!E17</f>
        <v>0</v>
      </c>
      <c r="G59" s="242">
        <f>'ნაშთის ცვლილება'!F17</f>
        <v>0</v>
      </c>
    </row>
    <row r="60" spans="1:7" ht="35.25" customHeight="1" x14ac:dyDescent="0.25">
      <c r="B60" s="353" t="s">
        <v>1283</v>
      </c>
      <c r="C60" s="353"/>
      <c r="D60" s="353"/>
      <c r="E60" s="353"/>
      <c r="F60" s="353"/>
      <c r="G60" s="353"/>
    </row>
    <row r="61" spans="1:7" ht="35.25" customHeight="1" x14ac:dyDescent="0.25">
      <c r="A61" s="398" t="s">
        <v>1032</v>
      </c>
      <c r="B61" s="336" t="s">
        <v>13</v>
      </c>
      <c r="C61" s="337" t="s">
        <v>342</v>
      </c>
      <c r="D61" s="338" t="s">
        <v>343</v>
      </c>
      <c r="E61" s="341" t="s">
        <v>1034</v>
      </c>
      <c r="F61" s="341"/>
      <c r="G61" s="341"/>
    </row>
    <row r="62" spans="1:7" ht="35.25" customHeight="1" x14ac:dyDescent="0.25">
      <c r="A62" s="399"/>
      <c r="B62" s="336"/>
      <c r="C62" s="337"/>
      <c r="D62" s="339"/>
      <c r="E62" s="342" t="s">
        <v>339</v>
      </c>
      <c r="F62" s="342" t="s">
        <v>902</v>
      </c>
      <c r="G62" s="342"/>
    </row>
    <row r="63" spans="1:7" ht="82.5" customHeight="1" x14ac:dyDescent="0.25">
      <c r="A63" s="400"/>
      <c r="B63" s="336"/>
      <c r="C63" s="337"/>
      <c r="D63" s="340"/>
      <c r="E63" s="342"/>
      <c r="F63" s="229" t="s">
        <v>903</v>
      </c>
      <c r="G63" s="229" t="s">
        <v>340</v>
      </c>
    </row>
    <row r="64" spans="1:7" ht="35.25" customHeight="1" x14ac:dyDescent="0.25">
      <c r="A64" s="240">
        <v>1</v>
      </c>
      <c r="B64" s="243" t="s">
        <v>32</v>
      </c>
      <c r="C64" s="242">
        <f>ბალანსი!B5</f>
        <v>55516.499999999993</v>
      </c>
      <c r="D64" s="242">
        <f>ბალანსი!C5</f>
        <v>59219</v>
      </c>
      <c r="E64" s="242">
        <f>ბალანსი!D5</f>
        <v>49227.700000000004</v>
      </c>
      <c r="F64" s="242">
        <f>ბალანსი!E5</f>
        <v>0</v>
      </c>
      <c r="G64" s="242">
        <f>ბალანსი!F5</f>
        <v>49227.700000000004</v>
      </c>
    </row>
    <row r="65" spans="1:7" ht="35.25" customHeight="1" x14ac:dyDescent="0.25">
      <c r="A65" s="240">
        <v>2</v>
      </c>
      <c r="B65" s="244" t="s">
        <v>42</v>
      </c>
      <c r="C65" s="242">
        <f>ბალანსი!B6</f>
        <v>18774.099999999999</v>
      </c>
      <c r="D65" s="242">
        <f>ბალანსი!C6</f>
        <v>12600</v>
      </c>
      <c r="E65" s="242">
        <f>ბალანსი!D6</f>
        <v>7200</v>
      </c>
      <c r="F65" s="242">
        <f>ბალანსი!E6</f>
        <v>0</v>
      </c>
      <c r="G65" s="242">
        <f>ბალანსი!F6</f>
        <v>7200</v>
      </c>
    </row>
    <row r="66" spans="1:7" ht="35.25" customHeight="1" x14ac:dyDescent="0.25">
      <c r="A66" s="240">
        <v>3</v>
      </c>
      <c r="B66" s="244" t="s">
        <v>65</v>
      </c>
      <c r="C66" s="242">
        <f>ბალანსი!B7</f>
        <v>28420.799999999999</v>
      </c>
      <c r="D66" s="242">
        <f>ბალანსი!C7</f>
        <v>37147</v>
      </c>
      <c r="E66" s="242">
        <f>ბალანსი!D7</f>
        <v>33170.300000000003</v>
      </c>
      <c r="F66" s="242">
        <f>ბალანსი!E7</f>
        <v>0</v>
      </c>
      <c r="G66" s="242">
        <f>ბალანსი!F7</f>
        <v>33170.300000000003</v>
      </c>
    </row>
    <row r="67" spans="1:7" ht="35.25" customHeight="1" x14ac:dyDescent="0.25">
      <c r="A67" s="240">
        <v>4</v>
      </c>
      <c r="B67" s="244" t="s">
        <v>78</v>
      </c>
      <c r="C67" s="242">
        <f>ბალანსი!B8</f>
        <v>8321.5999999999985</v>
      </c>
      <c r="D67" s="242">
        <f>ბალანსი!C8</f>
        <v>9472</v>
      </c>
      <c r="E67" s="242">
        <f>ბალანსი!D8</f>
        <v>8857.4</v>
      </c>
      <c r="F67" s="242">
        <f>ბალანსი!E8</f>
        <v>0</v>
      </c>
      <c r="G67" s="242">
        <f>ბალანსი!F8</f>
        <v>8857.4</v>
      </c>
    </row>
    <row r="68" spans="1:7" ht="35.25" customHeight="1" x14ac:dyDescent="0.25">
      <c r="B68" s="353" t="s">
        <v>1284</v>
      </c>
      <c r="C68" s="353"/>
      <c r="D68" s="353"/>
      <c r="E68" s="353"/>
      <c r="F68" s="353"/>
      <c r="G68" s="353"/>
    </row>
    <row r="69" spans="1:7" ht="35.25" customHeight="1" x14ac:dyDescent="0.25">
      <c r="A69" s="398" t="s">
        <v>1032</v>
      </c>
      <c r="B69" s="336" t="s">
        <v>13</v>
      </c>
      <c r="C69" s="337" t="s">
        <v>342</v>
      </c>
      <c r="D69" s="338" t="s">
        <v>343</v>
      </c>
      <c r="E69" s="341" t="s">
        <v>1034</v>
      </c>
      <c r="F69" s="341"/>
      <c r="G69" s="341"/>
    </row>
    <row r="70" spans="1:7" ht="35.25" customHeight="1" x14ac:dyDescent="0.25">
      <c r="A70" s="399"/>
      <c r="B70" s="336"/>
      <c r="C70" s="337"/>
      <c r="D70" s="339"/>
      <c r="E70" s="342" t="s">
        <v>339</v>
      </c>
      <c r="F70" s="342" t="s">
        <v>902</v>
      </c>
      <c r="G70" s="342"/>
    </row>
    <row r="71" spans="1:7" ht="97.5" customHeight="1" x14ac:dyDescent="0.25">
      <c r="A71" s="400"/>
      <c r="B71" s="336"/>
      <c r="C71" s="337"/>
      <c r="D71" s="340"/>
      <c r="E71" s="342"/>
      <c r="F71" s="229" t="s">
        <v>903</v>
      </c>
      <c r="G71" s="229" t="s">
        <v>340</v>
      </c>
    </row>
    <row r="72" spans="1:7" ht="35.25" customHeight="1" x14ac:dyDescent="0.25">
      <c r="A72" s="245" t="s">
        <v>41</v>
      </c>
      <c r="B72" s="246" t="s">
        <v>42</v>
      </c>
      <c r="C72" s="247">
        <f>შემოსავლები!C5</f>
        <v>18774.099999999999</v>
      </c>
      <c r="D72" s="247">
        <f>შემოსავლები!D5</f>
        <v>12600</v>
      </c>
      <c r="E72" s="247">
        <f>შემოსავლები!E5</f>
        <v>7200</v>
      </c>
      <c r="F72" s="247">
        <f>შემოსავლები!F5</f>
        <v>0</v>
      </c>
      <c r="G72" s="247">
        <f>შემოსავლები!G5</f>
        <v>7200</v>
      </c>
    </row>
    <row r="73" spans="1:7" ht="35.25" customHeight="1" x14ac:dyDescent="0.25">
      <c r="A73" s="245" t="s">
        <v>43</v>
      </c>
      <c r="B73" s="246" t="s">
        <v>143</v>
      </c>
      <c r="C73" s="247">
        <f>შემოსავლები!C6</f>
        <v>11616</v>
      </c>
      <c r="D73" s="247">
        <f>შემოსავლები!D6</f>
        <v>5500</v>
      </c>
      <c r="E73" s="247">
        <f>შემოსავლები!E6</f>
        <v>0</v>
      </c>
      <c r="F73" s="247">
        <f>შემოსავლები!F6</f>
        <v>0</v>
      </c>
      <c r="G73" s="247">
        <f>შემოსავლები!G6</f>
        <v>0</v>
      </c>
    </row>
    <row r="74" spans="1:7" ht="26.25" hidden="1" customHeight="1" x14ac:dyDescent="0.25">
      <c r="A74" s="248" t="s">
        <v>44</v>
      </c>
      <c r="B74" s="246" t="s">
        <v>45</v>
      </c>
      <c r="C74" s="247">
        <f>შემოსავლები!C7</f>
        <v>11568.4</v>
      </c>
      <c r="D74" s="247">
        <f>შემოსავლები!D7</f>
        <v>4950</v>
      </c>
      <c r="E74" s="247">
        <f>შემოსავლები!E7</f>
        <v>0</v>
      </c>
      <c r="F74" s="247">
        <f>შემოსავლები!F7</f>
        <v>0</v>
      </c>
      <c r="G74" s="247">
        <f>შემოსავლები!G7</f>
        <v>0</v>
      </c>
    </row>
    <row r="75" spans="1:7" ht="51" hidden="1" x14ac:dyDescent="0.25">
      <c r="A75" s="248"/>
      <c r="B75" s="246" t="s">
        <v>46</v>
      </c>
      <c r="C75" s="247">
        <f>შემოსავლები!C8</f>
        <v>17.2</v>
      </c>
      <c r="D75" s="247">
        <f>შემოსავლები!D8</f>
        <v>0</v>
      </c>
      <c r="E75" s="247">
        <f>შემოსავლები!E8</f>
        <v>0</v>
      </c>
      <c r="F75" s="247">
        <f>შემოსავლები!F8</f>
        <v>0</v>
      </c>
      <c r="G75" s="247">
        <f>შემოსავლები!G8</f>
        <v>0</v>
      </c>
    </row>
    <row r="76" spans="1:7" ht="38.25" hidden="1" x14ac:dyDescent="0.25">
      <c r="A76" s="248" t="s">
        <v>47</v>
      </c>
      <c r="B76" s="246" t="s">
        <v>48</v>
      </c>
      <c r="C76" s="247">
        <f>შემოსავლები!C9</f>
        <v>30.4</v>
      </c>
      <c r="D76" s="247">
        <f>შემოსავლები!D9</f>
        <v>50</v>
      </c>
      <c r="E76" s="247">
        <f>შემოსავლები!E9</f>
        <v>0</v>
      </c>
      <c r="F76" s="247">
        <f>შემოსავლები!F9</f>
        <v>0</v>
      </c>
      <c r="G76" s="247">
        <f>შემოსავლები!G9</f>
        <v>0</v>
      </c>
    </row>
    <row r="77" spans="1:7" ht="25.5" hidden="1" x14ac:dyDescent="0.25">
      <c r="A77" s="248"/>
      <c r="B77" s="246" t="s">
        <v>49</v>
      </c>
      <c r="C77" s="247">
        <f>შემოსავლები!C10</f>
        <v>0</v>
      </c>
      <c r="D77" s="247">
        <f>შემოსავლები!D10</f>
        <v>0</v>
      </c>
      <c r="E77" s="247">
        <f>შემოსავლები!E10</f>
        <v>0</v>
      </c>
      <c r="F77" s="247">
        <f>შემოსავლები!F10</f>
        <v>0</v>
      </c>
      <c r="G77" s="247">
        <f>შემოსავლები!G10</f>
        <v>0</v>
      </c>
    </row>
    <row r="78" spans="1:7" ht="38.25" hidden="1" x14ac:dyDescent="0.25">
      <c r="A78" s="248" t="s">
        <v>50</v>
      </c>
      <c r="B78" s="246" t="s">
        <v>51</v>
      </c>
      <c r="C78" s="247">
        <f>შემოსავლები!C11</f>
        <v>0</v>
      </c>
      <c r="D78" s="247">
        <f>შემოსავლები!D11</f>
        <v>500</v>
      </c>
      <c r="E78" s="247">
        <f>შემოსავლები!E11</f>
        <v>0</v>
      </c>
      <c r="F78" s="247">
        <f>შემოსავლები!F11</f>
        <v>0</v>
      </c>
      <c r="G78" s="247">
        <f>შემოსავლები!G11</f>
        <v>0</v>
      </c>
    </row>
    <row r="79" spans="1:7" ht="35.25" customHeight="1" x14ac:dyDescent="0.25">
      <c r="A79" s="245" t="s">
        <v>52</v>
      </c>
      <c r="B79" s="246" t="s">
        <v>53</v>
      </c>
      <c r="C79" s="247">
        <f>შემოსავლები!C12</f>
        <v>7158.0999999999995</v>
      </c>
      <c r="D79" s="247">
        <f>შემოსავლები!D12</f>
        <v>7100</v>
      </c>
      <c r="E79" s="247">
        <f>შემოსავლები!E12</f>
        <v>7200</v>
      </c>
      <c r="F79" s="247">
        <f>შემოსავლები!F12</f>
        <v>0</v>
      </c>
      <c r="G79" s="247">
        <f>შემოსავლები!G12</f>
        <v>7200</v>
      </c>
    </row>
    <row r="80" spans="1:7" ht="35.25" customHeight="1" x14ac:dyDescent="0.25">
      <c r="A80" s="248" t="s">
        <v>54</v>
      </c>
      <c r="B80" s="246" t="s">
        <v>1154</v>
      </c>
      <c r="C80" s="247">
        <f>შემოსავლები!C13</f>
        <v>5625.4</v>
      </c>
      <c r="D80" s="247">
        <f>შემოსავლები!D13</f>
        <v>5670</v>
      </c>
      <c r="E80" s="247">
        <f>შემოსავლები!E13</f>
        <v>5770</v>
      </c>
      <c r="F80" s="247">
        <f>შემოსავლები!F13</f>
        <v>0</v>
      </c>
      <c r="G80" s="247">
        <f>შემოსავლები!G13</f>
        <v>5770</v>
      </c>
    </row>
    <row r="81" spans="1:7" ht="35.25" customHeight="1" x14ac:dyDescent="0.25">
      <c r="A81" s="248" t="s">
        <v>56</v>
      </c>
      <c r="B81" s="246" t="s">
        <v>1153</v>
      </c>
      <c r="C81" s="247">
        <f>შემოსავლები!C14</f>
        <v>28.6</v>
      </c>
      <c r="D81" s="247">
        <f>შემოსავლები!D14</f>
        <v>50</v>
      </c>
      <c r="E81" s="247">
        <f>შემოსავლები!E14</f>
        <v>50</v>
      </c>
      <c r="F81" s="247">
        <f>შემოსავლები!F14</f>
        <v>0</v>
      </c>
      <c r="G81" s="247">
        <f>შემოსავლები!G14</f>
        <v>50</v>
      </c>
    </row>
    <row r="82" spans="1:7" ht="35.25" customHeight="1" x14ac:dyDescent="0.25">
      <c r="A82" s="248" t="s">
        <v>58</v>
      </c>
      <c r="B82" s="246" t="s">
        <v>1152</v>
      </c>
      <c r="C82" s="247">
        <f>შემოსავლები!C15</f>
        <v>394.2</v>
      </c>
      <c r="D82" s="247">
        <f>შემოსავლები!D15</f>
        <v>280</v>
      </c>
      <c r="E82" s="247">
        <f>შემოსავლები!E15</f>
        <v>280</v>
      </c>
      <c r="F82" s="247">
        <f>შემოსავლები!F15</f>
        <v>0</v>
      </c>
      <c r="G82" s="247">
        <f>შემოსავლები!G15</f>
        <v>280</v>
      </c>
    </row>
    <row r="83" spans="1:7" ht="35.25" customHeight="1" x14ac:dyDescent="0.25">
      <c r="A83" s="248" t="s">
        <v>60</v>
      </c>
      <c r="B83" s="246" t="s">
        <v>1151</v>
      </c>
      <c r="C83" s="247">
        <f>შემოსავლები!C16</f>
        <v>1104.7</v>
      </c>
      <c r="D83" s="247">
        <f>შემოსავლები!D16</f>
        <v>0</v>
      </c>
      <c r="E83" s="247">
        <f>შემოსავლები!E16</f>
        <v>0</v>
      </c>
      <c r="F83" s="247">
        <f>შემოსავლები!F16</f>
        <v>0</v>
      </c>
      <c r="G83" s="247">
        <f>შემოსავლები!G16</f>
        <v>0</v>
      </c>
    </row>
    <row r="84" spans="1:7" ht="35.25" customHeight="1" x14ac:dyDescent="0.25">
      <c r="A84" s="248" t="s">
        <v>62</v>
      </c>
      <c r="B84" s="246" t="s">
        <v>1155</v>
      </c>
      <c r="C84" s="247">
        <f>შემოსავლები!C17</f>
        <v>5.2</v>
      </c>
      <c r="D84" s="247">
        <f>შემოსავლები!D17</f>
        <v>1100</v>
      </c>
      <c r="E84" s="247">
        <f>შემოსავლები!E17</f>
        <v>1100</v>
      </c>
      <c r="F84" s="247">
        <f>შემოსავლები!F17</f>
        <v>0</v>
      </c>
      <c r="G84" s="247">
        <f>შემოსავლები!G17</f>
        <v>1100</v>
      </c>
    </row>
    <row r="85" spans="1:7" ht="35.25" customHeight="1" x14ac:dyDescent="0.25">
      <c r="B85" s="373" t="s">
        <v>1175</v>
      </c>
      <c r="C85" s="373"/>
      <c r="D85" s="373"/>
      <c r="E85" s="373"/>
      <c r="F85" s="373"/>
      <c r="G85" s="373"/>
    </row>
    <row r="86" spans="1:7" ht="35.25" customHeight="1" x14ac:dyDescent="0.25">
      <c r="A86" s="398" t="s">
        <v>1032</v>
      </c>
      <c r="B86" s="336" t="s">
        <v>13</v>
      </c>
      <c r="C86" s="337" t="s">
        <v>342</v>
      </c>
      <c r="D86" s="338" t="s">
        <v>343</v>
      </c>
      <c r="E86" s="341" t="s">
        <v>1034</v>
      </c>
      <c r="F86" s="341"/>
      <c r="G86" s="341"/>
    </row>
    <row r="87" spans="1:7" ht="35.25" customHeight="1" x14ac:dyDescent="0.25">
      <c r="A87" s="399"/>
      <c r="B87" s="336"/>
      <c r="C87" s="337"/>
      <c r="D87" s="339"/>
      <c r="E87" s="342" t="s">
        <v>339</v>
      </c>
      <c r="F87" s="342" t="s">
        <v>902</v>
      </c>
      <c r="G87" s="342"/>
    </row>
    <row r="88" spans="1:7" ht="87.75" customHeight="1" x14ac:dyDescent="0.25">
      <c r="A88" s="400"/>
      <c r="B88" s="336"/>
      <c r="C88" s="337"/>
      <c r="D88" s="340"/>
      <c r="E88" s="342"/>
      <c r="F88" s="229" t="s">
        <v>903</v>
      </c>
      <c r="G88" s="229" t="s">
        <v>340</v>
      </c>
    </row>
    <row r="89" spans="1:7" ht="35.25" customHeight="1" x14ac:dyDescent="0.25">
      <c r="A89" s="245" t="s">
        <v>64</v>
      </c>
      <c r="B89" s="248" t="s">
        <v>65</v>
      </c>
      <c r="C89" s="247">
        <f>შემოსავლები!C18</f>
        <v>28420.799999999999</v>
      </c>
      <c r="D89" s="247">
        <f>შემოსავლები!D18</f>
        <v>37147</v>
      </c>
      <c r="E89" s="247">
        <f>შემოსავლები!E18</f>
        <v>33170.300000000003</v>
      </c>
      <c r="F89" s="247">
        <f>შემოსავლები!F18</f>
        <v>0</v>
      </c>
      <c r="G89" s="247">
        <f>შემოსავლები!G18</f>
        <v>33170.300000000003</v>
      </c>
    </row>
    <row r="90" spans="1:7" ht="35.25" customHeight="1" x14ac:dyDescent="0.25">
      <c r="A90" s="245" t="s">
        <v>66</v>
      </c>
      <c r="B90" s="246" t="s">
        <v>67</v>
      </c>
      <c r="C90" s="247">
        <f>შემოსავლები!C19</f>
        <v>15.5</v>
      </c>
      <c r="D90" s="247">
        <f>შემოსავლები!D19</f>
        <v>49</v>
      </c>
      <c r="E90" s="247">
        <f>შემოსავლები!E19</f>
        <v>0</v>
      </c>
      <c r="F90" s="247">
        <f>შემოსავლები!F19</f>
        <v>0</v>
      </c>
      <c r="G90" s="247">
        <f>შემოსავლები!G19</f>
        <v>0</v>
      </c>
    </row>
    <row r="91" spans="1:7" ht="35.25" customHeight="1" x14ac:dyDescent="0.25">
      <c r="A91" s="245" t="s">
        <v>68</v>
      </c>
      <c r="B91" s="246" t="s">
        <v>69</v>
      </c>
      <c r="C91" s="247">
        <f>შემოსავლები!C20</f>
        <v>0</v>
      </c>
      <c r="D91" s="247">
        <f>შემოსავლები!D20</f>
        <v>0</v>
      </c>
      <c r="E91" s="247">
        <f>შემოსავლები!E20</f>
        <v>0</v>
      </c>
      <c r="F91" s="247">
        <f>შემოსავლები!F20</f>
        <v>0</v>
      </c>
      <c r="G91" s="247">
        <f>შემოსავლები!G20</f>
        <v>0</v>
      </c>
    </row>
    <row r="92" spans="1:7" ht="35.25" customHeight="1" x14ac:dyDescent="0.25">
      <c r="A92" s="245" t="s">
        <v>70</v>
      </c>
      <c r="B92" s="246" t="s">
        <v>71</v>
      </c>
      <c r="C92" s="247">
        <f>შემოსავლები!C21</f>
        <v>28405.3</v>
      </c>
      <c r="D92" s="247">
        <f>შემოსავლები!D21</f>
        <v>37098</v>
      </c>
      <c r="E92" s="247">
        <f>შემოსავლები!E21</f>
        <v>33170.300000000003</v>
      </c>
      <c r="F92" s="247">
        <f>შემოსავლები!F21</f>
        <v>0</v>
      </c>
      <c r="G92" s="247">
        <f>შემოსავლები!G21</f>
        <v>33170.300000000003</v>
      </c>
    </row>
    <row r="93" spans="1:7" ht="35.25" customHeight="1" x14ac:dyDescent="0.25">
      <c r="A93" s="248" t="s">
        <v>72</v>
      </c>
      <c r="B93" s="246" t="s">
        <v>73</v>
      </c>
      <c r="C93" s="247">
        <f>შემოსავლები!C22</f>
        <v>19798</v>
      </c>
      <c r="D93" s="247">
        <f>შემოსავლები!D22</f>
        <v>25898</v>
      </c>
      <c r="E93" s="247">
        <f>შემოსავლები!E22</f>
        <v>33170.300000000003</v>
      </c>
      <c r="F93" s="247">
        <f>შემოსავლები!F22</f>
        <v>0</v>
      </c>
      <c r="G93" s="247">
        <f>შემოსავლები!G22</f>
        <v>33170.300000000003</v>
      </c>
    </row>
    <row r="94" spans="1:7" ht="35.25" customHeight="1" x14ac:dyDescent="0.25">
      <c r="A94" s="248" t="s">
        <v>74</v>
      </c>
      <c r="B94" s="246" t="s">
        <v>132</v>
      </c>
      <c r="C94" s="247">
        <f>შემოსავლები!C23</f>
        <v>19578</v>
      </c>
      <c r="D94" s="247">
        <f>შემოსავლები!D23</f>
        <v>25678</v>
      </c>
      <c r="E94" s="247">
        <f>შემოსავლები!E23</f>
        <v>32935.300000000003</v>
      </c>
      <c r="F94" s="247">
        <f>შემოსავლები!F23</f>
        <v>0</v>
      </c>
      <c r="G94" s="247">
        <f>შემოსავლები!G23</f>
        <v>32935.300000000003</v>
      </c>
    </row>
    <row r="95" spans="1:7" ht="35.25" customHeight="1" x14ac:dyDescent="0.25">
      <c r="A95" s="248" t="s">
        <v>75</v>
      </c>
      <c r="B95" s="246" t="s">
        <v>133</v>
      </c>
      <c r="C95" s="247">
        <f>შემოსავლები!C24</f>
        <v>220</v>
      </c>
      <c r="D95" s="247">
        <f>შემოსავლები!D24</f>
        <v>220</v>
      </c>
      <c r="E95" s="247">
        <f>შემოსავლები!E24</f>
        <v>235</v>
      </c>
      <c r="F95" s="247">
        <f>შემოსავლები!F24</f>
        <v>0</v>
      </c>
      <c r="G95" s="247">
        <f>შემოსავლები!G24</f>
        <v>235</v>
      </c>
    </row>
    <row r="96" spans="1:7" ht="35.25" customHeight="1" x14ac:dyDescent="0.25">
      <c r="A96" s="248" t="s">
        <v>76</v>
      </c>
      <c r="B96" s="246" t="s">
        <v>77</v>
      </c>
      <c r="C96" s="247">
        <f>შემოსავლები!C25</f>
        <v>8607.2999999999993</v>
      </c>
      <c r="D96" s="247">
        <f>შემოსავლები!D25</f>
        <v>11200</v>
      </c>
      <c r="E96" s="247">
        <f>შემოსავლები!E25</f>
        <v>0</v>
      </c>
      <c r="F96" s="247">
        <f>შემოსავლები!F25</f>
        <v>0</v>
      </c>
      <c r="G96" s="247">
        <f>შემოსავლები!G25</f>
        <v>0</v>
      </c>
    </row>
    <row r="97" spans="1:7" ht="35.25" customHeight="1" x14ac:dyDescent="0.25">
      <c r="B97" s="366" t="s">
        <v>1176</v>
      </c>
      <c r="C97" s="366"/>
      <c r="D97" s="366"/>
      <c r="E97" s="366"/>
      <c r="F97" s="366"/>
      <c r="G97" s="366"/>
    </row>
    <row r="98" spans="1:7" ht="35.25" customHeight="1" x14ac:dyDescent="0.25">
      <c r="A98" s="398" t="s">
        <v>1032</v>
      </c>
      <c r="B98" s="336" t="s">
        <v>13</v>
      </c>
      <c r="C98" s="337" t="s">
        <v>342</v>
      </c>
      <c r="D98" s="338" t="s">
        <v>343</v>
      </c>
      <c r="E98" s="341" t="s">
        <v>1034</v>
      </c>
      <c r="F98" s="341"/>
      <c r="G98" s="341"/>
    </row>
    <row r="99" spans="1:7" ht="35.25" customHeight="1" x14ac:dyDescent="0.25">
      <c r="A99" s="399"/>
      <c r="B99" s="336"/>
      <c r="C99" s="337"/>
      <c r="D99" s="339"/>
      <c r="E99" s="342" t="s">
        <v>339</v>
      </c>
      <c r="F99" s="342" t="s">
        <v>902</v>
      </c>
      <c r="G99" s="342"/>
    </row>
    <row r="100" spans="1:7" ht="77.25" customHeight="1" x14ac:dyDescent="0.25">
      <c r="A100" s="400"/>
      <c r="B100" s="336"/>
      <c r="C100" s="337"/>
      <c r="D100" s="340"/>
      <c r="E100" s="342"/>
      <c r="F100" s="229" t="s">
        <v>903</v>
      </c>
      <c r="G100" s="229" t="s">
        <v>340</v>
      </c>
    </row>
    <row r="101" spans="1:7" ht="35.25" customHeight="1" x14ac:dyDescent="0.25">
      <c r="A101" s="245">
        <v>14</v>
      </c>
      <c r="B101" s="248" t="s">
        <v>78</v>
      </c>
      <c r="C101" s="247">
        <f>შემოსავლები!C26</f>
        <v>8321.5999999999985</v>
      </c>
      <c r="D101" s="247">
        <f>შემოსავლები!D26</f>
        <v>9472</v>
      </c>
      <c r="E101" s="247">
        <f>შემოსავლები!E26</f>
        <v>8857.4</v>
      </c>
      <c r="F101" s="247">
        <f>შემოსავლები!F26</f>
        <v>0</v>
      </c>
      <c r="G101" s="247">
        <f>შემოსავლები!G26</f>
        <v>8857.4</v>
      </c>
    </row>
    <row r="102" spans="1:7" ht="35.25" customHeight="1" x14ac:dyDescent="0.25">
      <c r="A102" s="245" t="s">
        <v>79</v>
      </c>
      <c r="B102" s="246" t="s">
        <v>80</v>
      </c>
      <c r="C102" s="247">
        <f>შემოსავლები!C27</f>
        <v>214.4</v>
      </c>
      <c r="D102" s="247">
        <f>შემოსავლები!D27</f>
        <v>280</v>
      </c>
      <c r="E102" s="247">
        <f>შემოსავლები!E27</f>
        <v>280</v>
      </c>
      <c r="F102" s="247">
        <f>შემოსავლები!F27</f>
        <v>0</v>
      </c>
      <c r="G102" s="247">
        <f>შემოსავლები!G27</f>
        <v>280</v>
      </c>
    </row>
    <row r="103" spans="1:7" ht="35.25" customHeight="1" x14ac:dyDescent="0.25">
      <c r="A103" s="248" t="s">
        <v>81</v>
      </c>
      <c r="B103" s="246" t="s">
        <v>82</v>
      </c>
      <c r="C103" s="247">
        <f>შემოსავლები!C28</f>
        <v>0</v>
      </c>
      <c r="D103" s="247">
        <f>შემოსავლები!D28</f>
        <v>80</v>
      </c>
      <c r="E103" s="247">
        <f>შემოსავლები!E28</f>
        <v>50</v>
      </c>
      <c r="F103" s="247">
        <f>შემოსავლები!F28</f>
        <v>0</v>
      </c>
      <c r="G103" s="247">
        <f>შემოსავლები!G28</f>
        <v>50</v>
      </c>
    </row>
    <row r="104" spans="1:7" ht="35.25" customHeight="1" x14ac:dyDescent="0.25">
      <c r="A104" s="248" t="s">
        <v>83</v>
      </c>
      <c r="B104" s="246" t="s">
        <v>84</v>
      </c>
      <c r="C104" s="247">
        <f>შემოსავლები!C29</f>
        <v>214.4</v>
      </c>
      <c r="D104" s="247">
        <f>შემოსავლები!D29</f>
        <v>200</v>
      </c>
      <c r="E104" s="247">
        <f>შემოსავლები!E29</f>
        <v>230</v>
      </c>
      <c r="F104" s="247">
        <f>შემოსავლები!F29</f>
        <v>0</v>
      </c>
      <c r="G104" s="247">
        <f>შემოსავლები!G29</f>
        <v>230</v>
      </c>
    </row>
    <row r="105" spans="1:7" ht="35.25" customHeight="1" x14ac:dyDescent="0.25">
      <c r="A105" s="248" t="s">
        <v>85</v>
      </c>
      <c r="B105" s="246" t="s">
        <v>134</v>
      </c>
      <c r="C105" s="247">
        <f>შემოსავლები!C30</f>
        <v>147.69999999999999</v>
      </c>
      <c r="D105" s="247">
        <f>შემოსავლები!D30</f>
        <v>150</v>
      </c>
      <c r="E105" s="247">
        <f>შემოსავლები!E30</f>
        <v>150</v>
      </c>
      <c r="F105" s="247">
        <f>შემოსავლები!F30</f>
        <v>0</v>
      </c>
      <c r="G105" s="247">
        <f>შემოსავლები!G30</f>
        <v>150</v>
      </c>
    </row>
    <row r="106" spans="1:7" ht="35.25" customHeight="1" x14ac:dyDescent="0.25">
      <c r="A106" s="248" t="s">
        <v>86</v>
      </c>
      <c r="B106" s="246" t="s">
        <v>135</v>
      </c>
      <c r="C106" s="247">
        <f>შემოსავლები!C31</f>
        <v>66.7</v>
      </c>
      <c r="D106" s="247">
        <f>შემოსავლები!D31</f>
        <v>50</v>
      </c>
      <c r="E106" s="247">
        <f>შემოსავლები!E31</f>
        <v>80</v>
      </c>
      <c r="F106" s="247">
        <f>შემოსავლები!F31</f>
        <v>0</v>
      </c>
      <c r="G106" s="247">
        <f>შემოსავლები!G31</f>
        <v>80</v>
      </c>
    </row>
    <row r="107" spans="1:7" ht="35.25" customHeight="1" x14ac:dyDescent="0.25">
      <c r="A107" s="248" t="s">
        <v>87</v>
      </c>
      <c r="B107" s="246" t="s">
        <v>88</v>
      </c>
      <c r="C107" s="247">
        <f>შემოსავლები!C32</f>
        <v>0</v>
      </c>
      <c r="D107" s="247">
        <f>შემოსავლები!D32</f>
        <v>0</v>
      </c>
      <c r="E107" s="247">
        <f>შემოსავლები!E32</f>
        <v>0</v>
      </c>
      <c r="F107" s="247">
        <f>შემოსავლები!F32</f>
        <v>0</v>
      </c>
      <c r="G107" s="247">
        <f>შემოსავლები!G32</f>
        <v>0</v>
      </c>
    </row>
    <row r="108" spans="1:7" ht="35.25" customHeight="1" x14ac:dyDescent="0.25">
      <c r="A108" s="245" t="s">
        <v>89</v>
      </c>
      <c r="B108" s="246" t="s">
        <v>90</v>
      </c>
      <c r="C108" s="247">
        <f>შემოსავლები!C33</f>
        <v>4912</v>
      </c>
      <c r="D108" s="247">
        <f>შემოსავლები!D33</f>
        <v>5222</v>
      </c>
      <c r="E108" s="247">
        <f>შემოსავლები!E33</f>
        <v>4667</v>
      </c>
      <c r="F108" s="247">
        <f>შემოსავლები!F33</f>
        <v>0</v>
      </c>
      <c r="G108" s="247">
        <f>შემოსავლები!G33</f>
        <v>4667</v>
      </c>
    </row>
    <row r="109" spans="1:7" ht="35.25" customHeight="1" x14ac:dyDescent="0.25">
      <c r="A109" s="248" t="s">
        <v>91</v>
      </c>
      <c r="B109" s="246" t="s">
        <v>92</v>
      </c>
      <c r="C109" s="247">
        <f>შემოსავლები!C34</f>
        <v>4409.3999999999996</v>
      </c>
      <c r="D109" s="247">
        <f>შემოსავლები!D34</f>
        <v>4660</v>
      </c>
      <c r="E109" s="247">
        <f>შემოსავლები!E34</f>
        <v>4107</v>
      </c>
      <c r="F109" s="247">
        <f>შემოსავლები!F34</f>
        <v>0</v>
      </c>
      <c r="G109" s="247">
        <f>შემოსავლები!G34</f>
        <v>4107</v>
      </c>
    </row>
    <row r="110" spans="1:7" ht="35.25" customHeight="1" x14ac:dyDescent="0.25">
      <c r="A110" s="248" t="s">
        <v>93</v>
      </c>
      <c r="B110" s="246" t="s">
        <v>136</v>
      </c>
      <c r="C110" s="247">
        <f>შემოსავლები!C35</f>
        <v>8.4</v>
      </c>
      <c r="D110" s="247">
        <f>შემოსავლები!D35</f>
        <v>10</v>
      </c>
      <c r="E110" s="247">
        <f>შემოსავლები!E35</f>
        <v>5</v>
      </c>
      <c r="F110" s="247">
        <f>შემოსავლები!F35</f>
        <v>0</v>
      </c>
      <c r="G110" s="247">
        <f>შემოსავლები!G35</f>
        <v>5</v>
      </c>
    </row>
    <row r="111" spans="1:7" ht="35.25" customHeight="1" x14ac:dyDescent="0.25">
      <c r="A111" s="248" t="s">
        <v>94</v>
      </c>
      <c r="B111" s="246" t="s">
        <v>138</v>
      </c>
      <c r="C111" s="247">
        <f>შემოსავლები!C36</f>
        <v>2613.6</v>
      </c>
      <c r="D111" s="247">
        <f>შემოსავლები!D36</f>
        <v>2500</v>
      </c>
      <c r="E111" s="247">
        <f>შემოსავლები!E36</f>
        <v>2000</v>
      </c>
      <c r="F111" s="247">
        <f>შემოსავლები!F36</f>
        <v>0</v>
      </c>
      <c r="G111" s="247">
        <f>შემოსავლები!G36</f>
        <v>2000</v>
      </c>
    </row>
    <row r="112" spans="1:7" ht="35.25" customHeight="1" x14ac:dyDescent="0.25">
      <c r="A112" s="248" t="s">
        <v>95</v>
      </c>
      <c r="B112" s="246" t="s">
        <v>137</v>
      </c>
      <c r="C112" s="247">
        <f>შემოსავლები!C37</f>
        <v>1655.7</v>
      </c>
      <c r="D112" s="247">
        <f>შემოსავლები!D37</f>
        <v>2000</v>
      </c>
      <c r="E112" s="247">
        <f>შემოსავლები!E37</f>
        <v>2000</v>
      </c>
      <c r="F112" s="247">
        <f>შემოსავლები!F37</f>
        <v>0</v>
      </c>
      <c r="G112" s="247">
        <f>შემოსავლები!G37</f>
        <v>2000</v>
      </c>
    </row>
    <row r="113" spans="1:7" ht="35.25" customHeight="1" x14ac:dyDescent="0.25">
      <c r="A113" s="248" t="s">
        <v>96</v>
      </c>
      <c r="B113" s="246" t="s">
        <v>139</v>
      </c>
      <c r="C113" s="247">
        <f>შემოსავლები!C38</f>
        <v>0</v>
      </c>
      <c r="D113" s="247">
        <f>შემოსავლები!D38</f>
        <v>0</v>
      </c>
      <c r="E113" s="247">
        <f>შემოსავლები!E38</f>
        <v>0</v>
      </c>
      <c r="F113" s="247">
        <f>შემოსავლები!F38</f>
        <v>0</v>
      </c>
      <c r="G113" s="247">
        <f>შემოსავლები!G38</f>
        <v>0</v>
      </c>
    </row>
    <row r="114" spans="1:7" ht="35.25" customHeight="1" x14ac:dyDescent="0.25">
      <c r="A114" s="248" t="s">
        <v>97</v>
      </c>
      <c r="B114" s="246" t="s">
        <v>142</v>
      </c>
      <c r="C114" s="247">
        <f>შემოსავლები!C39</f>
        <v>129</v>
      </c>
      <c r="D114" s="247">
        <f>შემოსავლები!D39</f>
        <v>150</v>
      </c>
      <c r="E114" s="247">
        <f>შემოსავლები!E39</f>
        <v>100</v>
      </c>
      <c r="F114" s="247">
        <f>შემოსავლები!F39</f>
        <v>0</v>
      </c>
      <c r="G114" s="247">
        <f>შემოსავლები!G39</f>
        <v>100</v>
      </c>
    </row>
    <row r="115" spans="1:7" ht="35.25" customHeight="1" x14ac:dyDescent="0.25">
      <c r="A115" s="248" t="s">
        <v>98</v>
      </c>
      <c r="B115" s="246" t="s">
        <v>140</v>
      </c>
      <c r="C115" s="247">
        <f>შემოსავლები!C40</f>
        <v>0.4</v>
      </c>
      <c r="D115" s="247">
        <f>შემოსავლები!D40</f>
        <v>0</v>
      </c>
      <c r="E115" s="247">
        <f>შემოსავლები!E40</f>
        <v>2</v>
      </c>
      <c r="F115" s="247">
        <f>შემოსავლები!F40</f>
        <v>0</v>
      </c>
      <c r="G115" s="247">
        <f>შემოსავლები!G40</f>
        <v>2</v>
      </c>
    </row>
    <row r="116" spans="1:7" ht="35.25" customHeight="1" x14ac:dyDescent="0.25">
      <c r="A116" s="248" t="s">
        <v>99</v>
      </c>
      <c r="B116" s="246" t="s">
        <v>141</v>
      </c>
      <c r="C116" s="247">
        <f>შემოსავლები!C41</f>
        <v>2.2999999999999998</v>
      </c>
      <c r="D116" s="247">
        <f>შემოსავლები!D41</f>
        <v>0</v>
      </c>
      <c r="E116" s="247">
        <f>შემოსავლები!E41</f>
        <v>0</v>
      </c>
      <c r="F116" s="247">
        <f>შემოსავლები!F41</f>
        <v>0</v>
      </c>
      <c r="G116" s="247">
        <f>შემოსავლები!G41</f>
        <v>0</v>
      </c>
    </row>
    <row r="117" spans="1:7" ht="35.25" customHeight="1" x14ac:dyDescent="0.25">
      <c r="A117" s="248" t="s">
        <v>100</v>
      </c>
      <c r="B117" s="246" t="s">
        <v>101</v>
      </c>
      <c r="C117" s="247">
        <f>შემოსავლები!C42</f>
        <v>502.6</v>
      </c>
      <c r="D117" s="247">
        <f>შემოსავლები!D42</f>
        <v>562</v>
      </c>
      <c r="E117" s="247">
        <f>შემოსავლები!E42</f>
        <v>560</v>
      </c>
      <c r="F117" s="247">
        <f>შემოსავლები!F42</f>
        <v>0</v>
      </c>
      <c r="G117" s="247">
        <f>შემოსავლები!G42</f>
        <v>560</v>
      </c>
    </row>
    <row r="118" spans="1:7" ht="35.25" customHeight="1" x14ac:dyDescent="0.25">
      <c r="A118" s="245" t="s">
        <v>102</v>
      </c>
      <c r="B118" s="246" t="s">
        <v>103</v>
      </c>
      <c r="C118" s="247">
        <f>შემოსავლები!C43</f>
        <v>2027.2</v>
      </c>
      <c r="D118" s="247">
        <f>შემოსავლები!D43</f>
        <v>2520</v>
      </c>
      <c r="E118" s="247">
        <f>შემოსავლები!E43</f>
        <v>2580</v>
      </c>
      <c r="F118" s="247">
        <f>შემოსავლები!F43</f>
        <v>0</v>
      </c>
      <c r="G118" s="247">
        <f>შემოსავლები!G43</f>
        <v>2580</v>
      </c>
    </row>
    <row r="119" spans="1:7" ht="35.25" customHeight="1" x14ac:dyDescent="0.25">
      <c r="A119" s="248" t="s">
        <v>104</v>
      </c>
      <c r="B119" s="246" t="s">
        <v>105</v>
      </c>
      <c r="C119" s="247">
        <f>შემოსავლები!C44</f>
        <v>1965.3</v>
      </c>
      <c r="D119" s="247">
        <f>შემოსავლები!D44</f>
        <v>2280</v>
      </c>
      <c r="E119" s="247">
        <f>შემოსავლები!E44</f>
        <v>2300</v>
      </c>
      <c r="F119" s="247">
        <f>შემოსავლები!F44</f>
        <v>0</v>
      </c>
      <c r="G119" s="247">
        <f>შემოსავლები!G44</f>
        <v>2300</v>
      </c>
    </row>
    <row r="120" spans="1:7" ht="35.25" customHeight="1" x14ac:dyDescent="0.25">
      <c r="A120" s="248" t="s">
        <v>106</v>
      </c>
      <c r="B120" s="246" t="s">
        <v>107</v>
      </c>
      <c r="C120" s="247">
        <f>შემოსავლები!C45</f>
        <v>29</v>
      </c>
      <c r="D120" s="247">
        <f>შემოსავლები!D45</f>
        <v>210</v>
      </c>
      <c r="E120" s="247">
        <f>შემოსავლები!E45</f>
        <v>220</v>
      </c>
      <c r="F120" s="247">
        <f>შემოსავლები!F45</f>
        <v>0</v>
      </c>
      <c r="G120" s="247">
        <f>შემოსავლები!G45</f>
        <v>220</v>
      </c>
    </row>
    <row r="121" spans="1:7" ht="35.25" customHeight="1" x14ac:dyDescent="0.25">
      <c r="A121" s="248" t="s">
        <v>108</v>
      </c>
      <c r="B121" s="246" t="s">
        <v>109</v>
      </c>
      <c r="C121" s="247">
        <f>შემოსავლები!C46</f>
        <v>32.9</v>
      </c>
      <c r="D121" s="247">
        <f>შემოსავლები!D46</f>
        <v>30</v>
      </c>
      <c r="E121" s="247">
        <f>შემოსავლები!E46</f>
        <v>60</v>
      </c>
      <c r="F121" s="247">
        <f>შემოსავლები!F46</f>
        <v>0</v>
      </c>
      <c r="G121" s="247">
        <f>შემოსავლები!G46</f>
        <v>60</v>
      </c>
    </row>
    <row r="122" spans="1:7" ht="35.25" customHeight="1" x14ac:dyDescent="0.25">
      <c r="A122" s="245" t="s">
        <v>110</v>
      </c>
      <c r="B122" s="246" t="s">
        <v>111</v>
      </c>
      <c r="C122" s="247">
        <f>შემოსავლები!C47</f>
        <v>1168</v>
      </c>
      <c r="D122" s="247">
        <f>შემოსავლები!D47</f>
        <v>1450</v>
      </c>
      <c r="E122" s="247">
        <f>შემოსავლები!E47</f>
        <v>1330.4</v>
      </c>
      <c r="F122" s="247">
        <f>შემოსავლები!F47</f>
        <v>0</v>
      </c>
      <c r="G122" s="247">
        <f>შემოსავლები!G47</f>
        <v>1330.4</v>
      </c>
    </row>
    <row r="123" spans="1:7" ht="35.25" customHeight="1" x14ac:dyDescent="0.25">
      <c r="A123" s="248" t="s">
        <v>112</v>
      </c>
      <c r="B123" s="246" t="s">
        <v>113</v>
      </c>
      <c r="C123" s="247">
        <f>შემოსავლები!C48</f>
        <v>96.8</v>
      </c>
      <c r="D123" s="247">
        <f>შემოსავლები!D48</f>
        <v>100</v>
      </c>
      <c r="E123" s="247">
        <f>შემოსავლები!E48</f>
        <v>100</v>
      </c>
      <c r="F123" s="247">
        <f>შემოსავლები!F48</f>
        <v>0</v>
      </c>
      <c r="G123" s="247">
        <f>შემოსავლები!G48</f>
        <v>100</v>
      </c>
    </row>
    <row r="124" spans="1:7" ht="35.25" customHeight="1" x14ac:dyDescent="0.25">
      <c r="A124" s="248" t="s">
        <v>114</v>
      </c>
      <c r="B124" s="246" t="s">
        <v>115</v>
      </c>
      <c r="C124" s="247">
        <f>შემოსავლები!C49</f>
        <v>1.2</v>
      </c>
      <c r="D124" s="247">
        <f>შემოსავლები!D49</f>
        <v>0</v>
      </c>
      <c r="E124" s="247">
        <f>შემოსავლები!E49</f>
        <v>0</v>
      </c>
      <c r="F124" s="247">
        <f>შემოსავლები!F49</f>
        <v>0</v>
      </c>
      <c r="G124" s="247">
        <f>შემოსავლები!G49</f>
        <v>0</v>
      </c>
    </row>
    <row r="125" spans="1:7" ht="35.25" customHeight="1" x14ac:dyDescent="0.25">
      <c r="A125" s="248" t="s">
        <v>116</v>
      </c>
      <c r="B125" s="246" t="s">
        <v>117</v>
      </c>
      <c r="C125" s="247">
        <f>შემოსავლები!C50</f>
        <v>50</v>
      </c>
      <c r="D125" s="247">
        <f>შემოსავლები!D50</f>
        <v>400</v>
      </c>
      <c r="E125" s="247">
        <f>შემოსავლები!E50</f>
        <v>400</v>
      </c>
      <c r="F125" s="247">
        <f>შემოსავლები!F50</f>
        <v>0</v>
      </c>
      <c r="G125" s="247">
        <f>შემოსავლები!G50</f>
        <v>400</v>
      </c>
    </row>
    <row r="126" spans="1:7" ht="35.25" customHeight="1" x14ac:dyDescent="0.25">
      <c r="A126" s="248" t="s">
        <v>118</v>
      </c>
      <c r="B126" s="246" t="s">
        <v>119</v>
      </c>
      <c r="C126" s="247">
        <f>შემოსავლები!C51</f>
        <v>627</v>
      </c>
      <c r="D126" s="247">
        <f>შემოსავლები!D51</f>
        <v>650</v>
      </c>
      <c r="E126" s="247">
        <f>შემოსავლები!E51</f>
        <v>720</v>
      </c>
      <c r="F126" s="247">
        <f>შემოსავლები!F51</f>
        <v>0</v>
      </c>
      <c r="G126" s="247">
        <f>შემოსავლები!G51</f>
        <v>720</v>
      </c>
    </row>
    <row r="127" spans="1:7" ht="35.25" customHeight="1" x14ac:dyDescent="0.25">
      <c r="A127" s="248" t="s">
        <v>120</v>
      </c>
      <c r="B127" s="246" t="s">
        <v>121</v>
      </c>
      <c r="C127" s="247">
        <f>შემოსავლები!C52</f>
        <v>393</v>
      </c>
      <c r="D127" s="247">
        <f>შემოსავლები!D52</f>
        <v>300</v>
      </c>
      <c r="E127" s="247">
        <f>შემოსავლები!E52</f>
        <v>110.4</v>
      </c>
      <c r="F127" s="247">
        <f>შემოსავლები!F52</f>
        <v>0</v>
      </c>
      <c r="G127" s="247">
        <f>შემოსავლები!G52</f>
        <v>110.4</v>
      </c>
    </row>
    <row r="128" spans="1:7" ht="35.25" customHeight="1" x14ac:dyDescent="0.25">
      <c r="B128" s="370" t="s">
        <v>1285</v>
      </c>
      <c r="C128" s="371"/>
      <c r="D128" s="371"/>
      <c r="E128" s="371"/>
      <c r="F128" s="371"/>
      <c r="G128" s="371"/>
    </row>
    <row r="129" spans="1:7" ht="35.25" customHeight="1" x14ac:dyDescent="0.25">
      <c r="A129" s="398" t="s">
        <v>1032</v>
      </c>
      <c r="B129" s="336" t="s">
        <v>13</v>
      </c>
      <c r="C129" s="337" t="s">
        <v>342</v>
      </c>
      <c r="D129" s="338" t="s">
        <v>343</v>
      </c>
      <c r="E129" s="341" t="s">
        <v>1034</v>
      </c>
      <c r="F129" s="341"/>
      <c r="G129" s="341"/>
    </row>
    <row r="130" spans="1:7" ht="35.25" customHeight="1" x14ac:dyDescent="0.25">
      <c r="A130" s="399"/>
      <c r="B130" s="336"/>
      <c r="C130" s="337"/>
      <c r="D130" s="339"/>
      <c r="E130" s="342" t="s">
        <v>339</v>
      </c>
      <c r="F130" s="342" t="s">
        <v>902</v>
      </c>
      <c r="G130" s="342"/>
    </row>
    <row r="131" spans="1:7" ht="82.5" customHeight="1" x14ac:dyDescent="0.25">
      <c r="A131" s="400"/>
      <c r="B131" s="336"/>
      <c r="C131" s="337"/>
      <c r="D131" s="340"/>
      <c r="E131" s="342"/>
      <c r="F131" s="229" t="s">
        <v>903</v>
      </c>
      <c r="G131" s="229" t="s">
        <v>340</v>
      </c>
    </row>
    <row r="132" spans="1:7" ht="35.25" customHeight="1" x14ac:dyDescent="0.25">
      <c r="A132" s="240">
        <v>1</v>
      </c>
      <c r="B132" s="249" t="s">
        <v>330</v>
      </c>
      <c r="C132" s="250">
        <f>C133+C134+C135+C136+C137+C138+C139</f>
        <v>12088.499999999998</v>
      </c>
      <c r="D132" s="250">
        <f>D133+D134+D135+D136+D137+D138+D139</f>
        <v>20421.399999999998</v>
      </c>
      <c r="E132" s="250">
        <f>F132+G132</f>
        <v>4840</v>
      </c>
      <c r="F132" s="250">
        <f>F133+F134+F135+F136+F137+F138+F139</f>
        <v>30</v>
      </c>
      <c r="G132" s="250">
        <f>G133+G134+G135+G136+G137+G138+G139</f>
        <v>4810</v>
      </c>
    </row>
    <row r="133" spans="1:7" ht="35.25" customHeight="1" x14ac:dyDescent="0.25">
      <c r="A133" s="240">
        <v>2</v>
      </c>
      <c r="B133" s="251" t="s">
        <v>331</v>
      </c>
      <c r="C133" s="250">
        <f>ხარჯები!C138</f>
        <v>217</v>
      </c>
      <c r="D133" s="250">
        <f>ხარჯები!D138</f>
        <v>0</v>
      </c>
      <c r="E133" s="250">
        <f t="shared" ref="E133:E139" si="0">F133+G133</f>
        <v>0</v>
      </c>
      <c r="F133" s="250">
        <f>ხარჯები!F138</f>
        <v>0</v>
      </c>
      <c r="G133" s="250">
        <f>ხარჯები!G138</f>
        <v>0</v>
      </c>
    </row>
    <row r="134" spans="1:7" ht="35.25" customHeight="1" x14ac:dyDescent="0.25">
      <c r="A134" s="240">
        <v>3</v>
      </c>
      <c r="B134" s="251" t="s">
        <v>332</v>
      </c>
      <c r="C134" s="250">
        <f>ხარჯები!C139</f>
        <v>202.5</v>
      </c>
      <c r="D134" s="250">
        <f>ხარჯები!D139</f>
        <v>0</v>
      </c>
      <c r="E134" s="250">
        <f t="shared" si="0"/>
        <v>0</v>
      </c>
      <c r="F134" s="250">
        <f>ხარჯები!F139</f>
        <v>0</v>
      </c>
      <c r="G134" s="250">
        <f>ხარჯები!G139</f>
        <v>0</v>
      </c>
    </row>
    <row r="135" spans="1:7" ht="35.25" customHeight="1" x14ac:dyDescent="0.25">
      <c r="A135" s="240">
        <v>4</v>
      </c>
      <c r="B135" s="251" t="s">
        <v>333</v>
      </c>
      <c r="C135" s="250">
        <f>ხარჯები!C140</f>
        <v>5099.0999999999995</v>
      </c>
      <c r="D135" s="250">
        <f>ხარჯები!D140</f>
        <v>10393.099999999999</v>
      </c>
      <c r="E135" s="250">
        <f t="shared" si="0"/>
        <v>2810</v>
      </c>
      <c r="F135" s="250">
        <f>ხარჯები!F140</f>
        <v>15</v>
      </c>
      <c r="G135" s="250">
        <f>ხარჯები!G140</f>
        <v>2795</v>
      </c>
    </row>
    <row r="136" spans="1:7" ht="35.25" customHeight="1" x14ac:dyDescent="0.25">
      <c r="A136" s="240">
        <v>5</v>
      </c>
      <c r="B136" s="251" t="s">
        <v>334</v>
      </c>
      <c r="C136" s="250">
        <f>ხარჯები!C141</f>
        <v>252.9</v>
      </c>
      <c r="D136" s="250">
        <f>ხარჯები!D141</f>
        <v>0</v>
      </c>
      <c r="E136" s="250">
        <f t="shared" si="0"/>
        <v>0</v>
      </c>
      <c r="F136" s="250">
        <f>ხარჯები!F141</f>
        <v>0</v>
      </c>
      <c r="G136" s="250">
        <f>ხარჯები!G141</f>
        <v>0</v>
      </c>
    </row>
    <row r="137" spans="1:7" ht="35.25" customHeight="1" x14ac:dyDescent="0.25">
      <c r="A137" s="240">
        <v>6</v>
      </c>
      <c r="B137" s="251" t="s">
        <v>65</v>
      </c>
      <c r="C137" s="250">
        <f>ხარჯები!C142</f>
        <v>5680.4999999999991</v>
      </c>
      <c r="D137" s="250">
        <f>ხარჯები!D142</f>
        <v>10028.299999999999</v>
      </c>
      <c r="E137" s="250">
        <f t="shared" si="0"/>
        <v>2030</v>
      </c>
      <c r="F137" s="250">
        <f>ხარჯები!F142</f>
        <v>15</v>
      </c>
      <c r="G137" s="250">
        <f>ხარჯები!G142</f>
        <v>2015</v>
      </c>
    </row>
    <row r="138" spans="1:7" ht="35.25" customHeight="1" x14ac:dyDescent="0.25">
      <c r="A138" s="240">
        <v>7</v>
      </c>
      <c r="B138" s="251" t="s">
        <v>281</v>
      </c>
      <c r="C138" s="250">
        <f>ხარჯები!C143</f>
        <v>419.5</v>
      </c>
      <c r="D138" s="250">
        <f>ხარჯები!D143</f>
        <v>0</v>
      </c>
      <c r="E138" s="250">
        <f t="shared" si="0"/>
        <v>0</v>
      </c>
      <c r="F138" s="250">
        <f>ხარჯები!F143</f>
        <v>0</v>
      </c>
      <c r="G138" s="250">
        <f>ხარჯები!G143</f>
        <v>0</v>
      </c>
    </row>
    <row r="139" spans="1:7" ht="35.25" customHeight="1" x14ac:dyDescent="0.25">
      <c r="A139" s="240">
        <v>8</v>
      </c>
      <c r="B139" s="251" t="s">
        <v>335</v>
      </c>
      <c r="C139" s="252">
        <f>ხარჯები!C144</f>
        <v>217</v>
      </c>
      <c r="D139" s="252">
        <f>ხარჯები!D144</f>
        <v>0</v>
      </c>
      <c r="E139" s="250">
        <f t="shared" si="0"/>
        <v>0</v>
      </c>
      <c r="F139" s="252">
        <f>ხარჯები!F144</f>
        <v>0</v>
      </c>
      <c r="G139" s="250">
        <f>ხარჯები!G144</f>
        <v>0</v>
      </c>
    </row>
    <row r="140" spans="1:7" ht="35.25" customHeight="1" x14ac:dyDescent="0.25">
      <c r="B140" s="366" t="s">
        <v>1177</v>
      </c>
      <c r="C140" s="366"/>
      <c r="D140" s="366"/>
      <c r="E140" s="366"/>
      <c r="F140" s="366"/>
      <c r="G140" s="366"/>
    </row>
    <row r="141" spans="1:7" ht="35.25" customHeight="1" x14ac:dyDescent="0.25">
      <c r="B141" s="367" t="s">
        <v>1292</v>
      </c>
      <c r="C141" s="367"/>
      <c r="D141" s="367"/>
      <c r="E141" s="367"/>
      <c r="F141" s="367"/>
      <c r="G141" s="367"/>
    </row>
    <row r="142" spans="1:7" ht="35.25" customHeight="1" x14ac:dyDescent="0.25">
      <c r="A142" s="253" t="s">
        <v>1032</v>
      </c>
      <c r="B142" s="368" t="s">
        <v>1033</v>
      </c>
      <c r="C142" s="368"/>
      <c r="D142" s="368"/>
      <c r="E142" s="254" t="s">
        <v>342</v>
      </c>
      <c r="F142" s="254" t="s">
        <v>343</v>
      </c>
      <c r="G142" s="254" t="s">
        <v>1034</v>
      </c>
    </row>
    <row r="143" spans="1:7" ht="35.25" customHeight="1" x14ac:dyDescent="0.25">
      <c r="A143" s="240">
        <v>1</v>
      </c>
      <c r="B143" s="369" t="s">
        <v>17</v>
      </c>
      <c r="C143" s="369"/>
      <c r="D143" s="369"/>
      <c r="E143" s="255">
        <f>არაფინანსური!C2</f>
        <v>16.7</v>
      </c>
      <c r="F143" s="255">
        <f>არაფინანსური!D2</f>
        <v>30</v>
      </c>
      <c r="G143" s="255">
        <f>არაფინანსური!E2</f>
        <v>15</v>
      </c>
    </row>
    <row r="144" spans="1:7" ht="35.25" customHeight="1" x14ac:dyDescent="0.25">
      <c r="A144" s="240">
        <v>2</v>
      </c>
      <c r="B144" s="369" t="s">
        <v>18</v>
      </c>
      <c r="C144" s="369"/>
      <c r="D144" s="369"/>
      <c r="E144" s="255">
        <f>არაფინანსური!C3</f>
        <v>94.5</v>
      </c>
      <c r="F144" s="255">
        <f>არაფინანსური!D3</f>
        <v>249</v>
      </c>
      <c r="G144" s="255">
        <f>არაფინანსური!E3</f>
        <v>102</v>
      </c>
    </row>
    <row r="145" spans="1:7" ht="35.25" customHeight="1" x14ac:dyDescent="0.25">
      <c r="A145" s="240">
        <v>3</v>
      </c>
      <c r="B145" s="369" t="s">
        <v>2</v>
      </c>
      <c r="C145" s="369"/>
      <c r="D145" s="369"/>
      <c r="E145" s="255">
        <f>არაფინანსური!C4</f>
        <v>3.5</v>
      </c>
      <c r="F145" s="255">
        <f>არაფინანსური!D4</f>
        <v>1</v>
      </c>
      <c r="G145" s="255">
        <f>არაფინანსური!E4</f>
        <v>0</v>
      </c>
    </row>
    <row r="146" spans="1:7" ht="35.25" customHeight="1" x14ac:dyDescent="0.25">
      <c r="A146" s="240">
        <v>4</v>
      </c>
      <c r="B146" s="369" t="s">
        <v>287</v>
      </c>
      <c r="C146" s="369"/>
      <c r="D146" s="369"/>
      <c r="E146" s="255">
        <f>არაფინანსური!C5</f>
        <v>0</v>
      </c>
      <c r="F146" s="255">
        <f>არაფინანსური!D5</f>
        <v>15</v>
      </c>
      <c r="G146" s="255">
        <f>არაფინანსური!E5</f>
        <v>0</v>
      </c>
    </row>
    <row r="147" spans="1:7" ht="35.25" customHeight="1" x14ac:dyDescent="0.25">
      <c r="A147" s="240">
        <v>5</v>
      </c>
      <c r="B147" s="369" t="s">
        <v>175</v>
      </c>
      <c r="C147" s="369"/>
      <c r="D147" s="369"/>
      <c r="E147" s="255">
        <f>არაფინანსური!C6</f>
        <v>5008.0999999999995</v>
      </c>
      <c r="F147" s="255">
        <f>არაფინანსური!D6</f>
        <v>10028.299999999999</v>
      </c>
      <c r="G147" s="255">
        <f>არაფინანსური!E6</f>
        <v>2030</v>
      </c>
    </row>
    <row r="148" spans="1:7" ht="35.25" customHeight="1" x14ac:dyDescent="0.25">
      <c r="A148" s="240">
        <v>6</v>
      </c>
      <c r="B148" s="369" t="s">
        <v>152</v>
      </c>
      <c r="C148" s="369"/>
      <c r="D148" s="369"/>
      <c r="E148" s="255">
        <f>არაფინანსური!C7</f>
        <v>91</v>
      </c>
      <c r="F148" s="255">
        <f>არაფინანსური!D7</f>
        <v>364.8</v>
      </c>
      <c r="G148" s="255">
        <f>არაფინანსური!E7</f>
        <v>750</v>
      </c>
    </row>
    <row r="149" spans="1:7" ht="35.25" customHeight="1" x14ac:dyDescent="0.25">
      <c r="A149" s="240">
        <v>7</v>
      </c>
      <c r="B149" s="369" t="s">
        <v>297</v>
      </c>
      <c r="C149" s="369"/>
      <c r="D149" s="369"/>
      <c r="E149" s="255">
        <f>არაფინანსური!C8</f>
        <v>0</v>
      </c>
      <c r="F149" s="255">
        <f>არაფინანსური!D8</f>
        <v>0</v>
      </c>
      <c r="G149" s="255">
        <f>არაფინანსური!E8</f>
        <v>30</v>
      </c>
    </row>
    <row r="150" spans="1:7" ht="35.25" customHeight="1" x14ac:dyDescent="0.25">
      <c r="A150" s="240">
        <v>8</v>
      </c>
      <c r="B150" s="369" t="s">
        <v>198</v>
      </c>
      <c r="C150" s="369"/>
      <c r="D150" s="369"/>
      <c r="E150" s="255">
        <f>არაფინანსური!C9</f>
        <v>276.8</v>
      </c>
      <c r="F150" s="255">
        <f>არაფინანსური!D9</f>
        <v>450</v>
      </c>
      <c r="G150" s="255">
        <f>არაფინანსური!E9</f>
        <v>0</v>
      </c>
    </row>
    <row r="151" spans="1:7" ht="35.25" customHeight="1" x14ac:dyDescent="0.25">
      <c r="A151" s="240">
        <v>9</v>
      </c>
      <c r="B151" s="369" t="s">
        <v>325</v>
      </c>
      <c r="C151" s="369"/>
      <c r="D151" s="369"/>
      <c r="E151" s="255">
        <f>არაფინანსური!C10</f>
        <v>0</v>
      </c>
      <c r="F151" s="255">
        <f>არაფინანსური!D10</f>
        <v>0</v>
      </c>
      <c r="G151" s="255">
        <f>არაფინანსური!E10</f>
        <v>120</v>
      </c>
    </row>
    <row r="152" spans="1:7" ht="35.25" customHeight="1" x14ac:dyDescent="0.25">
      <c r="A152" s="240">
        <v>10</v>
      </c>
      <c r="B152" s="369" t="s">
        <v>4</v>
      </c>
      <c r="C152" s="369"/>
      <c r="D152" s="369"/>
      <c r="E152" s="255">
        <f>არაფინანსური!C11</f>
        <v>110.5</v>
      </c>
      <c r="F152" s="255">
        <f>არაფინანსური!D11</f>
        <v>324.7</v>
      </c>
      <c r="G152" s="255">
        <f>არაფინანსური!E11</f>
        <v>0</v>
      </c>
    </row>
    <row r="153" spans="1:7" ht="35.25" customHeight="1" x14ac:dyDescent="0.25">
      <c r="A153" s="240">
        <v>11</v>
      </c>
      <c r="B153" s="369" t="s">
        <v>273</v>
      </c>
      <c r="C153" s="369"/>
      <c r="D153" s="369"/>
      <c r="E153" s="255">
        <f>არაფინანსური!C12</f>
        <v>0</v>
      </c>
      <c r="F153" s="255">
        <f>არაფინანსური!D12</f>
        <v>315</v>
      </c>
      <c r="G153" s="255">
        <f>არაფინანსური!E12</f>
        <v>315</v>
      </c>
    </row>
    <row r="154" spans="1:7" ht="35.25" customHeight="1" x14ac:dyDescent="0.25">
      <c r="A154" s="240">
        <v>12</v>
      </c>
      <c r="B154" s="369" t="s">
        <v>296</v>
      </c>
      <c r="C154" s="369"/>
      <c r="D154" s="369"/>
      <c r="E154" s="255">
        <f>არაფინანსური!C13</f>
        <v>18</v>
      </c>
      <c r="F154" s="255">
        <f>არაფინანსური!D13</f>
        <v>1083</v>
      </c>
      <c r="G154" s="255">
        <f>არაფინანსური!E13</f>
        <v>400</v>
      </c>
    </row>
    <row r="155" spans="1:7" ht="35.25" customHeight="1" x14ac:dyDescent="0.25">
      <c r="A155" s="240">
        <v>13</v>
      </c>
      <c r="B155" s="369" t="s">
        <v>21</v>
      </c>
      <c r="C155" s="369"/>
      <c r="D155" s="369"/>
      <c r="E155" s="255">
        <f>არაფინანსური!C14</f>
        <v>0</v>
      </c>
      <c r="F155" s="255">
        <f>არაფინანსური!D14</f>
        <v>40</v>
      </c>
      <c r="G155" s="255">
        <f>არაფინანსური!E14</f>
        <v>100</v>
      </c>
    </row>
    <row r="156" spans="1:7" ht="35.25" customHeight="1" x14ac:dyDescent="0.25">
      <c r="A156" s="240">
        <v>14</v>
      </c>
      <c r="B156" s="369" t="s">
        <v>326</v>
      </c>
      <c r="C156" s="369"/>
      <c r="D156" s="369"/>
      <c r="E156" s="255">
        <f>არაფინანსური!C15</f>
        <v>0</v>
      </c>
      <c r="F156" s="255">
        <f>არაფინანსური!D15</f>
        <v>42</v>
      </c>
      <c r="G156" s="255">
        <f>არაფინანსური!E15</f>
        <v>21</v>
      </c>
    </row>
    <row r="157" spans="1:7" ht="35.25" customHeight="1" x14ac:dyDescent="0.25">
      <c r="A157" s="240">
        <v>15</v>
      </c>
      <c r="B157" s="369" t="s">
        <v>298</v>
      </c>
      <c r="C157" s="369"/>
      <c r="D157" s="369"/>
      <c r="E157" s="255">
        <f>არაფინანსური!C16</f>
        <v>135.80000000000001</v>
      </c>
      <c r="F157" s="255">
        <f>არაფინანსური!D16</f>
        <v>465.3</v>
      </c>
      <c r="G157" s="255">
        <f>არაფინანსური!E16</f>
        <v>0</v>
      </c>
    </row>
    <row r="158" spans="1:7" ht="35.25" customHeight="1" x14ac:dyDescent="0.25">
      <c r="A158" s="240">
        <v>16</v>
      </c>
      <c r="B158" s="369" t="s">
        <v>357</v>
      </c>
      <c r="C158" s="369"/>
      <c r="D158" s="369"/>
      <c r="E158" s="255">
        <f>არაფინანსური!C17</f>
        <v>102.3</v>
      </c>
      <c r="F158" s="255">
        <f>არაფინანსური!D17</f>
        <v>300</v>
      </c>
      <c r="G158" s="255">
        <f>არაფინანსური!E17</f>
        <v>135</v>
      </c>
    </row>
    <row r="159" spans="1:7" ht="35.25" customHeight="1" x14ac:dyDescent="0.25">
      <c r="A159" s="240">
        <v>17</v>
      </c>
      <c r="B159" s="369" t="s">
        <v>29</v>
      </c>
      <c r="C159" s="369"/>
      <c r="D159" s="369"/>
      <c r="E159" s="255">
        <f>არაფინანსური!C18</f>
        <v>187.9</v>
      </c>
      <c r="F159" s="255">
        <f>არაფინანსური!D18</f>
        <v>510</v>
      </c>
      <c r="G159" s="255">
        <f>არაფინანსური!E18</f>
        <v>0</v>
      </c>
    </row>
    <row r="160" spans="1:7" ht="35.25" customHeight="1" x14ac:dyDescent="0.25">
      <c r="A160" s="240">
        <v>18</v>
      </c>
      <c r="B160" s="369" t="s">
        <v>271</v>
      </c>
      <c r="C160" s="369"/>
      <c r="D160" s="369"/>
      <c r="E160" s="255">
        <f>არაფინანსური!C19</f>
        <v>0</v>
      </c>
      <c r="F160" s="255">
        <f>არაფინანსური!D19</f>
        <v>908</v>
      </c>
      <c r="G160" s="255">
        <f>არაფინანსური!E19</f>
        <v>0</v>
      </c>
    </row>
    <row r="161" spans="1:7" ht="35.25" customHeight="1" x14ac:dyDescent="0.25">
      <c r="A161" s="240">
        <v>19</v>
      </c>
      <c r="B161" s="369" t="s">
        <v>6</v>
      </c>
      <c r="C161" s="369"/>
      <c r="D161" s="369"/>
      <c r="E161" s="255">
        <f>არაფინანსური!C20</f>
        <v>65.400000000000006</v>
      </c>
      <c r="F161" s="255">
        <f>არაფინანსური!D20</f>
        <v>210</v>
      </c>
      <c r="G161" s="255">
        <f>არაფინანსური!E20</f>
        <v>240</v>
      </c>
    </row>
    <row r="162" spans="1:7" ht="35.25" customHeight="1" x14ac:dyDescent="0.25">
      <c r="A162" s="240">
        <v>20</v>
      </c>
      <c r="B162" s="369" t="s">
        <v>145</v>
      </c>
      <c r="C162" s="369"/>
      <c r="D162" s="369"/>
      <c r="E162" s="255">
        <f>არაფინანსური!C21</f>
        <v>0</v>
      </c>
      <c r="F162" s="255">
        <f>არაფინანსური!D21</f>
        <v>350</v>
      </c>
      <c r="G162" s="255">
        <f>არაფინანსური!E21</f>
        <v>650</v>
      </c>
    </row>
    <row r="163" spans="1:7" ht="35.25" customHeight="1" x14ac:dyDescent="0.25">
      <c r="A163" s="240">
        <v>21</v>
      </c>
      <c r="B163" s="369" t="s">
        <v>218</v>
      </c>
      <c r="C163" s="369"/>
      <c r="D163" s="369"/>
      <c r="E163" s="255">
        <f>არაფინანსური!C22</f>
        <v>41.7</v>
      </c>
      <c r="F163" s="255">
        <f>არაფინანსური!D22</f>
        <v>0</v>
      </c>
      <c r="G163" s="255">
        <f>არაფინანსური!E22</f>
        <v>0</v>
      </c>
    </row>
    <row r="164" spans="1:7" ht="35.25" customHeight="1" x14ac:dyDescent="0.25">
      <c r="A164" s="240">
        <v>22</v>
      </c>
      <c r="B164" s="369" t="s">
        <v>3</v>
      </c>
      <c r="C164" s="369"/>
      <c r="D164" s="369"/>
      <c r="E164" s="255">
        <f>არაფინანსური!C23</f>
        <v>89.8</v>
      </c>
      <c r="F164" s="255">
        <f>არაფინანსური!D23</f>
        <v>310</v>
      </c>
      <c r="G164" s="255">
        <f>არაფინანსური!E23</f>
        <v>3.2</v>
      </c>
    </row>
    <row r="165" spans="1:7" ht="35.25" customHeight="1" x14ac:dyDescent="0.25">
      <c r="A165" s="240">
        <v>23</v>
      </c>
      <c r="B165" s="369" t="s">
        <v>276</v>
      </c>
      <c r="C165" s="369"/>
      <c r="D165" s="369"/>
      <c r="E165" s="255">
        <f>არაფინანსური!C24</f>
        <v>10.199999999999999</v>
      </c>
      <c r="F165" s="255">
        <f>არაფინანსური!D24</f>
        <v>0</v>
      </c>
      <c r="G165" s="255">
        <f>არაფინანსური!E24</f>
        <v>0</v>
      </c>
    </row>
    <row r="166" spans="1:7" ht="35.25" customHeight="1" x14ac:dyDescent="0.25">
      <c r="A166" s="240">
        <v>24</v>
      </c>
      <c r="B166" s="369" t="s">
        <v>277</v>
      </c>
      <c r="C166" s="369"/>
      <c r="D166" s="369"/>
      <c r="E166" s="255">
        <f>არაფინანსური!C25</f>
        <v>125.9</v>
      </c>
      <c r="F166" s="255">
        <f>არაფინანსური!D25</f>
        <v>0</v>
      </c>
      <c r="G166" s="255">
        <f>არაფინანსური!E25</f>
        <v>0</v>
      </c>
    </row>
    <row r="167" spans="1:7" ht="35.25" customHeight="1" x14ac:dyDescent="0.25">
      <c r="A167" s="240">
        <v>25</v>
      </c>
      <c r="B167" s="369" t="s">
        <v>317</v>
      </c>
      <c r="C167" s="369"/>
      <c r="D167" s="369"/>
      <c r="E167" s="255">
        <f>არაფინანსური!C26</f>
        <v>59.5</v>
      </c>
      <c r="F167" s="255">
        <f>არაფინანსური!D26</f>
        <v>300</v>
      </c>
      <c r="G167" s="255">
        <f>არაფინანსური!E26</f>
        <v>300</v>
      </c>
    </row>
    <row r="168" spans="1:7" ht="35.25" customHeight="1" x14ac:dyDescent="0.25">
      <c r="A168" s="240">
        <v>26</v>
      </c>
      <c r="B168" s="369" t="s">
        <v>318</v>
      </c>
      <c r="C168" s="369"/>
      <c r="D168" s="369"/>
      <c r="E168" s="255">
        <f>არაფინანსური!C27</f>
        <v>310</v>
      </c>
      <c r="F168" s="255">
        <f>არაფინანსური!D27</f>
        <v>658.1</v>
      </c>
      <c r="G168" s="255">
        <f>არაფინანსური!E27</f>
        <v>0</v>
      </c>
    </row>
    <row r="169" spans="1:7" ht="35.25" customHeight="1" x14ac:dyDescent="0.25">
      <c r="A169" s="240">
        <v>27</v>
      </c>
      <c r="B169" s="369" t="s">
        <v>310</v>
      </c>
      <c r="C169" s="369"/>
      <c r="D169" s="369"/>
      <c r="E169" s="255">
        <f>არაფინანსური!C28</f>
        <v>1.3</v>
      </c>
      <c r="F169" s="255">
        <f>არაფინანსური!D28</f>
        <v>60</v>
      </c>
      <c r="G169" s="255">
        <f>არაფინანსური!E28</f>
        <v>185</v>
      </c>
    </row>
    <row r="170" spans="1:7" ht="35.25" customHeight="1" x14ac:dyDescent="0.25">
      <c r="A170" s="240">
        <v>28</v>
      </c>
      <c r="B170" s="369" t="s">
        <v>319</v>
      </c>
      <c r="C170" s="369"/>
      <c r="D170" s="369"/>
      <c r="E170" s="255">
        <f>არაფინანსური!C29</f>
        <v>1</v>
      </c>
      <c r="F170" s="255">
        <f>არაფინანსური!D29</f>
        <v>0</v>
      </c>
      <c r="G170" s="255">
        <f>არაფინანსური!E29</f>
        <v>0</v>
      </c>
    </row>
    <row r="171" spans="1:7" ht="35.25" customHeight="1" x14ac:dyDescent="0.25">
      <c r="A171" s="240">
        <v>29</v>
      </c>
      <c r="B171" s="369" t="s">
        <v>8</v>
      </c>
      <c r="C171" s="369"/>
      <c r="D171" s="369"/>
      <c r="E171" s="255">
        <f>არაფინანსური!C30</f>
        <v>156.5</v>
      </c>
      <c r="F171" s="255">
        <f>არაფინანსური!D30</f>
        <v>0</v>
      </c>
      <c r="G171" s="255">
        <f>არაფინანსური!E30</f>
        <v>0</v>
      </c>
    </row>
    <row r="172" spans="1:7" ht="35.25" customHeight="1" x14ac:dyDescent="0.25">
      <c r="A172" s="240">
        <v>30</v>
      </c>
      <c r="B172" s="369" t="s">
        <v>151</v>
      </c>
      <c r="C172" s="369"/>
      <c r="D172" s="369"/>
      <c r="E172" s="255">
        <f>არაფინანსური!C31</f>
        <v>277.5</v>
      </c>
      <c r="F172" s="255">
        <f>არაფინანსური!D31</f>
        <v>1100</v>
      </c>
      <c r="G172" s="255">
        <f>არაფინანსური!E31</f>
        <v>200</v>
      </c>
    </row>
    <row r="173" spans="1:7" ht="35.25" customHeight="1" x14ac:dyDescent="0.25">
      <c r="A173" s="240">
        <v>31</v>
      </c>
      <c r="B173" s="369" t="s">
        <v>280</v>
      </c>
      <c r="C173" s="369"/>
      <c r="D173" s="369"/>
      <c r="E173" s="255">
        <f>არაფინანსური!C32</f>
        <v>924.2</v>
      </c>
      <c r="F173" s="255">
        <f>არაფინანსური!D32</f>
        <v>0</v>
      </c>
      <c r="G173" s="255">
        <f>არაფინანსური!E32</f>
        <v>0</v>
      </c>
    </row>
    <row r="174" spans="1:7" ht="35.25" customHeight="1" x14ac:dyDescent="0.25">
      <c r="A174" s="240">
        <v>32</v>
      </c>
      <c r="B174" s="369" t="s">
        <v>272</v>
      </c>
      <c r="C174" s="369"/>
      <c r="D174" s="369"/>
      <c r="E174" s="255">
        <f>არაფინანსური!C33</f>
        <v>67</v>
      </c>
      <c r="F174" s="255">
        <f>არაფინანსური!D33</f>
        <v>291.7</v>
      </c>
      <c r="G174" s="255">
        <f>არაფინანსური!E33</f>
        <v>0</v>
      </c>
    </row>
    <row r="175" spans="1:7" ht="35.25" customHeight="1" x14ac:dyDescent="0.25">
      <c r="A175" s="240">
        <v>33</v>
      </c>
      <c r="B175" s="369" t="s">
        <v>311</v>
      </c>
      <c r="C175" s="369"/>
      <c r="D175" s="369"/>
      <c r="E175" s="255">
        <f>არაფინანსური!C34</f>
        <v>0</v>
      </c>
      <c r="F175" s="255">
        <f>არაფინანსური!D34</f>
        <v>80</v>
      </c>
      <c r="G175" s="255">
        <f>არაფინანსური!E34</f>
        <v>20</v>
      </c>
    </row>
    <row r="176" spans="1:7" ht="35.25" customHeight="1" x14ac:dyDescent="0.25">
      <c r="A176" s="240">
        <v>34</v>
      </c>
      <c r="B176" s="369" t="s">
        <v>313</v>
      </c>
      <c r="C176" s="369"/>
      <c r="D176" s="369"/>
      <c r="E176" s="255">
        <f>არაფინანსური!C35</f>
        <v>18.5</v>
      </c>
      <c r="F176" s="255">
        <f>არაფინანსური!D35</f>
        <v>10</v>
      </c>
      <c r="G176" s="255">
        <f>არაფინანსური!E35</f>
        <v>45</v>
      </c>
    </row>
    <row r="177" spans="1:7" ht="35.25" customHeight="1" x14ac:dyDescent="0.25">
      <c r="A177" s="240">
        <v>35</v>
      </c>
      <c r="B177" s="369" t="s">
        <v>312</v>
      </c>
      <c r="C177" s="369"/>
      <c r="D177" s="369"/>
      <c r="E177" s="255">
        <f>არაფინანსური!C36</f>
        <v>0</v>
      </c>
      <c r="F177" s="255">
        <f>არაფინანსური!D36</f>
        <v>40</v>
      </c>
      <c r="G177" s="255">
        <f>არაფინანსური!E36</f>
        <v>5</v>
      </c>
    </row>
    <row r="178" spans="1:7" ht="35.25" customHeight="1" x14ac:dyDescent="0.25">
      <c r="A178" s="240">
        <v>36</v>
      </c>
      <c r="B178" s="369" t="s">
        <v>315</v>
      </c>
      <c r="C178" s="369"/>
      <c r="D178" s="369"/>
      <c r="E178" s="255">
        <f>არაფინანსური!C37</f>
        <v>15.8</v>
      </c>
      <c r="F178" s="255">
        <f>არაფინანსური!D37</f>
        <v>8.6</v>
      </c>
      <c r="G178" s="255">
        <f>არაფინანსური!E37</f>
        <v>0</v>
      </c>
    </row>
    <row r="179" spans="1:7" ht="35.25" customHeight="1" x14ac:dyDescent="0.25">
      <c r="A179" s="240">
        <v>37</v>
      </c>
      <c r="B179" s="369" t="s">
        <v>324</v>
      </c>
      <c r="C179" s="369"/>
      <c r="D179" s="369"/>
      <c r="E179" s="255">
        <f>არაფინანსური!C38</f>
        <v>17.899999999999999</v>
      </c>
      <c r="F179" s="255">
        <f>არაფინანსური!D38</f>
        <v>0</v>
      </c>
      <c r="G179" s="255">
        <f>არაფინანსური!E38</f>
        <v>0</v>
      </c>
    </row>
    <row r="180" spans="1:7" ht="35.25" customHeight="1" x14ac:dyDescent="0.25">
      <c r="A180" s="240">
        <v>38</v>
      </c>
      <c r="B180" s="369" t="s">
        <v>266</v>
      </c>
      <c r="C180" s="369"/>
      <c r="D180" s="369"/>
      <c r="E180" s="255">
        <f>არაფინანსური!C39</f>
        <v>0</v>
      </c>
      <c r="F180" s="255">
        <f>არაფინანსური!D39</f>
        <v>0</v>
      </c>
      <c r="G180" s="255">
        <f>არაფინანსური!E39</f>
        <v>1</v>
      </c>
    </row>
    <row r="181" spans="1:7" ht="35.25" customHeight="1" x14ac:dyDescent="0.25">
      <c r="A181" s="240">
        <v>39</v>
      </c>
      <c r="B181" s="369" t="s">
        <v>267</v>
      </c>
      <c r="C181" s="369"/>
      <c r="D181" s="369"/>
      <c r="E181" s="255">
        <f>არაფინანსური!C40</f>
        <v>2.8</v>
      </c>
      <c r="F181" s="255">
        <f>არაფინანსური!D40</f>
        <v>0</v>
      </c>
      <c r="G181" s="255">
        <f>არაფინანსური!E40</f>
        <v>3</v>
      </c>
    </row>
    <row r="182" spans="1:7" ht="35.25" customHeight="1" x14ac:dyDescent="0.25">
      <c r="A182" s="240">
        <v>40</v>
      </c>
      <c r="B182" s="369" t="s">
        <v>30</v>
      </c>
      <c r="C182" s="369"/>
      <c r="D182" s="369"/>
      <c r="E182" s="255">
        <f>არაფინანსური!C41</f>
        <v>2993.6</v>
      </c>
      <c r="F182" s="255">
        <f>არაფინანსური!D41</f>
        <v>528</v>
      </c>
      <c r="G182" s="255">
        <f>არაფინანსური!E41</f>
        <v>528</v>
      </c>
    </row>
    <row r="183" spans="1:7" ht="35.25" customHeight="1" x14ac:dyDescent="0.25">
      <c r="A183" s="240">
        <v>41</v>
      </c>
      <c r="B183" s="369" t="s">
        <v>28</v>
      </c>
      <c r="C183" s="369"/>
      <c r="D183" s="369"/>
      <c r="E183" s="255">
        <f>არაფინანსური!C42</f>
        <v>15.4</v>
      </c>
      <c r="F183" s="255">
        <f>არაფინანსური!D42</f>
        <v>0</v>
      </c>
      <c r="G183" s="255">
        <f>არაფინანსური!E42</f>
        <v>0</v>
      </c>
    </row>
    <row r="184" spans="1:7" ht="35.25" customHeight="1" x14ac:dyDescent="0.25">
      <c r="A184" s="240">
        <v>42</v>
      </c>
      <c r="B184" s="369" t="s">
        <v>213</v>
      </c>
      <c r="C184" s="369"/>
      <c r="D184" s="369"/>
      <c r="E184" s="255">
        <f>არაფინანსური!C43</f>
        <v>15.3</v>
      </c>
      <c r="F184" s="255">
        <f>არაფინანსური!D43</f>
        <v>0</v>
      </c>
      <c r="G184" s="255">
        <f>არაფინანსური!E43</f>
        <v>0</v>
      </c>
    </row>
    <row r="185" spans="1:7" ht="35.25" customHeight="1" x14ac:dyDescent="0.25">
      <c r="A185" s="240">
        <v>43</v>
      </c>
      <c r="B185" s="391" t="s">
        <v>1035</v>
      </c>
      <c r="C185" s="392"/>
      <c r="D185" s="393"/>
      <c r="E185" s="255">
        <f>არაფინანსური!C44</f>
        <v>11254.399999999996</v>
      </c>
      <c r="F185" s="255">
        <f>არაფინანსური!D44</f>
        <v>19072.499999999996</v>
      </c>
      <c r="G185" s="255">
        <f>არაფინანსური!E44</f>
        <v>6198.2</v>
      </c>
    </row>
    <row r="186" spans="1:7" ht="35.25" customHeight="1" x14ac:dyDescent="0.25">
      <c r="B186" s="394" t="s">
        <v>1293</v>
      </c>
      <c r="C186" s="394"/>
      <c r="D186" s="394"/>
      <c r="E186" s="394"/>
      <c r="F186" s="394"/>
      <c r="G186" s="394"/>
    </row>
    <row r="187" spans="1:7" ht="35.25" customHeight="1" x14ac:dyDescent="0.2">
      <c r="A187" s="253" t="s">
        <v>1032</v>
      </c>
      <c r="B187" s="404" t="s">
        <v>1156</v>
      </c>
      <c r="C187" s="385"/>
      <c r="D187" s="386"/>
      <c r="E187" s="256" t="s">
        <v>342</v>
      </c>
      <c r="F187" s="256" t="s">
        <v>343</v>
      </c>
      <c r="G187" s="256" t="s">
        <v>1034</v>
      </c>
    </row>
    <row r="188" spans="1:7" ht="35.25" customHeight="1" x14ac:dyDescent="0.2">
      <c r="A188" s="248" t="s">
        <v>122</v>
      </c>
      <c r="B188" s="381" t="s">
        <v>123</v>
      </c>
      <c r="C188" s="382"/>
      <c r="D188" s="383"/>
      <c r="E188" s="247">
        <f>შემოსავლები!C53</f>
        <v>6321.9</v>
      </c>
      <c r="F188" s="247">
        <f>შემოსავლები!D53</f>
        <v>3550</v>
      </c>
      <c r="G188" s="247">
        <f>შემოსავლები!E53</f>
        <v>4000</v>
      </c>
    </row>
    <row r="189" spans="1:7" ht="35.25" customHeight="1" x14ac:dyDescent="0.2">
      <c r="A189" s="248" t="s">
        <v>124</v>
      </c>
      <c r="B189" s="384" t="s">
        <v>125</v>
      </c>
      <c r="C189" s="385"/>
      <c r="D189" s="386"/>
      <c r="E189" s="247">
        <f>შემოსავლები!C54</f>
        <v>2399</v>
      </c>
      <c r="F189" s="247">
        <f>შემოსავლები!D54</f>
        <v>1150</v>
      </c>
      <c r="G189" s="247">
        <f>შემოსავლები!E54</f>
        <v>2000</v>
      </c>
    </row>
    <row r="190" spans="1:7" ht="35.25" customHeight="1" x14ac:dyDescent="0.2">
      <c r="A190" s="248" t="s">
        <v>126</v>
      </c>
      <c r="B190" s="384" t="s">
        <v>127</v>
      </c>
      <c r="C190" s="385"/>
      <c r="D190" s="386"/>
      <c r="E190" s="247">
        <f>შემოსავლები!C55</f>
        <v>60.9</v>
      </c>
      <c r="F190" s="247">
        <f>შემოსავლები!D55</f>
        <v>150</v>
      </c>
      <c r="G190" s="247">
        <f>შემოსავლები!E55</f>
        <v>0</v>
      </c>
    </row>
    <row r="191" spans="1:7" ht="35.25" customHeight="1" x14ac:dyDescent="0.25">
      <c r="A191" s="248" t="s">
        <v>128</v>
      </c>
      <c r="B191" s="387" t="s">
        <v>129</v>
      </c>
      <c r="C191" s="388"/>
      <c r="D191" s="389"/>
      <c r="E191" s="247">
        <f>შემოსავლები!C56</f>
        <v>3862</v>
      </c>
      <c r="F191" s="247">
        <f>შემოსავლები!D56</f>
        <v>2250</v>
      </c>
      <c r="G191" s="247">
        <f>შემოსავლები!E56</f>
        <v>2000</v>
      </c>
    </row>
    <row r="192" spans="1:7" ht="35.25" customHeight="1" x14ac:dyDescent="0.25">
      <c r="B192" s="390" t="s">
        <v>1178</v>
      </c>
      <c r="C192" s="390"/>
      <c r="D192" s="390"/>
      <c r="E192" s="390"/>
      <c r="F192" s="390"/>
      <c r="G192" s="390"/>
    </row>
    <row r="193" spans="1:7" ht="35.25" customHeight="1" x14ac:dyDescent="0.25">
      <c r="A193" s="253" t="s">
        <v>1032</v>
      </c>
      <c r="B193" s="380" t="s">
        <v>34</v>
      </c>
      <c r="C193" s="380"/>
      <c r="D193" s="380"/>
      <c r="E193" s="257" t="s">
        <v>342</v>
      </c>
      <c r="F193" s="258" t="s">
        <v>343</v>
      </c>
      <c r="G193" s="259" t="s">
        <v>1034</v>
      </c>
    </row>
    <row r="194" spans="1:7" ht="35.25" customHeight="1" x14ac:dyDescent="0.25">
      <c r="A194" s="260">
        <v>701</v>
      </c>
      <c r="B194" s="374" t="s">
        <v>920</v>
      </c>
      <c r="C194" s="375"/>
      <c r="D194" s="376"/>
      <c r="E194" s="261">
        <f>ფუნქციონალური!D5</f>
        <v>7148.8</v>
      </c>
      <c r="F194" s="262">
        <f>ფუნქციონალური!E5</f>
        <v>7521.4</v>
      </c>
      <c r="G194" s="262">
        <f>ფუნქციონალური!F5</f>
        <v>7920</v>
      </c>
    </row>
    <row r="195" spans="1:7" ht="35.25" customHeight="1" x14ac:dyDescent="0.25">
      <c r="A195" s="260">
        <v>7011</v>
      </c>
      <c r="B195" s="377" t="s">
        <v>921</v>
      </c>
      <c r="C195" s="378"/>
      <c r="D195" s="379"/>
      <c r="E195" s="261">
        <f>ფუნქციონალური!D6</f>
        <v>5990.8</v>
      </c>
      <c r="F195" s="262">
        <f>ფუნქციონალური!E6</f>
        <v>6474.4</v>
      </c>
      <c r="G195" s="262">
        <f>ფუნქციონალური!F6</f>
        <v>6976</v>
      </c>
    </row>
    <row r="196" spans="1:7" ht="12.75" hidden="1" x14ac:dyDescent="0.25">
      <c r="A196" s="260">
        <v>70113</v>
      </c>
      <c r="B196" s="377" t="s">
        <v>922</v>
      </c>
      <c r="C196" s="378"/>
      <c r="D196" s="379"/>
      <c r="E196" s="261">
        <f>ფუნქციონალური!D7</f>
        <v>0</v>
      </c>
      <c r="F196" s="262">
        <f>ფუნქციონალური!E7</f>
        <v>0</v>
      </c>
      <c r="G196" s="262">
        <f>ფუნქციონალური!F7</f>
        <v>0</v>
      </c>
    </row>
    <row r="197" spans="1:7" ht="15" hidden="1" customHeight="1" x14ac:dyDescent="0.25">
      <c r="A197" s="260">
        <v>7012</v>
      </c>
      <c r="B197" s="273" t="s">
        <v>923</v>
      </c>
      <c r="C197" s="274"/>
      <c r="D197" s="275"/>
      <c r="E197" s="261">
        <f>ფუნქციონალური!D8</f>
        <v>0</v>
      </c>
      <c r="F197" s="262">
        <f>ფუნქციონალური!E8</f>
        <v>0</v>
      </c>
      <c r="G197" s="262">
        <f>ფუნქციონალური!F8</f>
        <v>0</v>
      </c>
    </row>
    <row r="198" spans="1:7" ht="16.5" hidden="1" customHeight="1" x14ac:dyDescent="0.25">
      <c r="A198" s="260">
        <v>70121</v>
      </c>
      <c r="B198" s="377" t="s">
        <v>924</v>
      </c>
      <c r="C198" s="378"/>
      <c r="D198" s="379"/>
      <c r="E198" s="261">
        <f>ფუნქციონალური!D9</f>
        <v>0</v>
      </c>
      <c r="F198" s="262">
        <f>ფუნქციონალური!E9</f>
        <v>0</v>
      </c>
      <c r="G198" s="262">
        <f>ფუნქციონალური!F9</f>
        <v>0</v>
      </c>
    </row>
    <row r="199" spans="1:7" ht="16.5" hidden="1" customHeight="1" x14ac:dyDescent="0.25">
      <c r="A199" s="260">
        <v>70122</v>
      </c>
      <c r="B199" s="377" t="s">
        <v>925</v>
      </c>
      <c r="C199" s="378"/>
      <c r="D199" s="379"/>
      <c r="E199" s="261">
        <f>ფუნქციონალური!D10</f>
        <v>0</v>
      </c>
      <c r="F199" s="262">
        <f>ფუნქციონალური!E10</f>
        <v>0</v>
      </c>
      <c r="G199" s="262">
        <f>ფუნქციონალური!F10</f>
        <v>0</v>
      </c>
    </row>
    <row r="200" spans="1:7" ht="15" hidden="1" customHeight="1" x14ac:dyDescent="0.25">
      <c r="A200" s="260">
        <v>7013</v>
      </c>
      <c r="B200" s="377" t="s">
        <v>926</v>
      </c>
      <c r="C200" s="378"/>
      <c r="D200" s="379"/>
      <c r="E200" s="261">
        <f>ფუნქციონალური!D11</f>
        <v>0</v>
      </c>
      <c r="F200" s="262">
        <f>ფუნქციონალური!E11</f>
        <v>0</v>
      </c>
      <c r="G200" s="262">
        <f>ფუნქციონალური!F11</f>
        <v>0</v>
      </c>
    </row>
    <row r="201" spans="1:7" ht="12.75" hidden="1" x14ac:dyDescent="0.25">
      <c r="A201" s="260">
        <v>70131</v>
      </c>
      <c r="B201" s="377" t="s">
        <v>927</v>
      </c>
      <c r="C201" s="378"/>
      <c r="D201" s="379"/>
      <c r="E201" s="261">
        <f>ფუნქციონალური!D12</f>
        <v>0</v>
      </c>
      <c r="F201" s="262">
        <f>ფუნქციონალური!E12</f>
        <v>0</v>
      </c>
      <c r="G201" s="262">
        <f>ფუნქციონალური!F12</f>
        <v>0</v>
      </c>
    </row>
    <row r="202" spans="1:7" ht="15" hidden="1" customHeight="1" x14ac:dyDescent="0.25">
      <c r="A202" s="260">
        <v>70132</v>
      </c>
      <c r="B202" s="377" t="s">
        <v>928</v>
      </c>
      <c r="C202" s="378"/>
      <c r="D202" s="379"/>
      <c r="E202" s="261">
        <f>ფუნქციონალური!D13</f>
        <v>0</v>
      </c>
      <c r="F202" s="262">
        <f>ფუნქციონალური!E13</f>
        <v>0</v>
      </c>
      <c r="G202" s="262">
        <f>ფუნქციონალური!F13</f>
        <v>0</v>
      </c>
    </row>
    <row r="203" spans="1:7" ht="15" hidden="1" customHeight="1" x14ac:dyDescent="0.25">
      <c r="A203" s="260">
        <v>70133</v>
      </c>
      <c r="B203" s="377" t="s">
        <v>929</v>
      </c>
      <c r="C203" s="378"/>
      <c r="D203" s="379"/>
      <c r="E203" s="261">
        <f>ფუნქციონალური!D14</f>
        <v>0</v>
      </c>
      <c r="F203" s="262">
        <f>ფუნქციონალური!E14</f>
        <v>0</v>
      </c>
      <c r="G203" s="262">
        <f>ფუნქციონალური!F14</f>
        <v>0</v>
      </c>
    </row>
    <row r="204" spans="1:7" ht="15" hidden="1" customHeight="1" x14ac:dyDescent="0.25">
      <c r="A204" s="260">
        <v>7014</v>
      </c>
      <c r="B204" s="377" t="s">
        <v>930</v>
      </c>
      <c r="C204" s="378"/>
      <c r="D204" s="379"/>
      <c r="E204" s="261">
        <f>ფუნქციონალური!D15</f>
        <v>0</v>
      </c>
      <c r="F204" s="262">
        <f>ფუნქციონალური!E15</f>
        <v>0</v>
      </c>
      <c r="G204" s="262">
        <f>ფუნქციონალური!F15</f>
        <v>0</v>
      </c>
    </row>
    <row r="205" spans="1:7" ht="15" hidden="1" customHeight="1" x14ac:dyDescent="0.25">
      <c r="A205" s="260">
        <v>7015</v>
      </c>
      <c r="B205" s="377" t="s">
        <v>931</v>
      </c>
      <c r="C205" s="378"/>
      <c r="D205" s="379"/>
      <c r="E205" s="261">
        <f>ფუნქციონალური!D16</f>
        <v>0</v>
      </c>
      <c r="F205" s="262">
        <f>ფუნქციონალური!E16</f>
        <v>0</v>
      </c>
      <c r="G205" s="262">
        <f>ფუნქციონალური!F16</f>
        <v>0</v>
      </c>
    </row>
    <row r="206" spans="1:7" ht="35.25" customHeight="1" x14ac:dyDescent="0.25">
      <c r="A206" s="260">
        <v>7016</v>
      </c>
      <c r="B206" s="377" t="s">
        <v>932</v>
      </c>
      <c r="C206" s="378"/>
      <c r="D206" s="379"/>
      <c r="E206" s="261">
        <f>ფუნქციონალური!D17</f>
        <v>619</v>
      </c>
      <c r="F206" s="262">
        <f>ფუნქციონალური!E17</f>
        <v>486</v>
      </c>
      <c r="G206" s="262">
        <f>ფუნქციონალური!F17</f>
        <v>412</v>
      </c>
    </row>
    <row r="207" spans="1:7" ht="33" hidden="1" customHeight="1" x14ac:dyDescent="0.25">
      <c r="A207" s="260">
        <v>7017</v>
      </c>
      <c r="B207" s="377" t="s">
        <v>933</v>
      </c>
      <c r="C207" s="378"/>
      <c r="D207" s="379"/>
      <c r="E207" s="261">
        <f>ფუნქციონალური!D18</f>
        <v>0</v>
      </c>
      <c r="F207" s="262">
        <f>ფუნქციონალური!E18</f>
        <v>0</v>
      </c>
      <c r="G207" s="262">
        <f>ფუნქციონალური!F18</f>
        <v>0</v>
      </c>
    </row>
    <row r="208" spans="1:7" ht="35.25" customHeight="1" x14ac:dyDescent="0.25">
      <c r="A208" s="260">
        <v>7018</v>
      </c>
      <c r="B208" s="377" t="s">
        <v>934</v>
      </c>
      <c r="C208" s="378"/>
      <c r="D208" s="379"/>
      <c r="E208" s="261">
        <f>ფუნქციონალური!D19</f>
        <v>539</v>
      </c>
      <c r="F208" s="262">
        <f>ფუნქციონალური!E19</f>
        <v>561</v>
      </c>
      <c r="G208" s="262">
        <f>ფუნქციონალური!F19</f>
        <v>532</v>
      </c>
    </row>
    <row r="209" spans="1:7" ht="12.75" hidden="1" x14ac:dyDescent="0.25">
      <c r="A209" s="260">
        <v>702</v>
      </c>
      <c r="B209" s="374" t="s">
        <v>935</v>
      </c>
      <c r="C209" s="375"/>
      <c r="D209" s="376"/>
      <c r="E209" s="261">
        <f>ფუნქციონალური!D20</f>
        <v>0</v>
      </c>
      <c r="F209" s="262">
        <f>ფუნქციონალური!E20</f>
        <v>0</v>
      </c>
      <c r="G209" s="262">
        <f>ფუნქციონალური!F20</f>
        <v>0</v>
      </c>
    </row>
    <row r="210" spans="1:7" ht="12.75" hidden="1" x14ac:dyDescent="0.25">
      <c r="A210" s="260">
        <v>7021</v>
      </c>
      <c r="B210" s="374" t="s">
        <v>936</v>
      </c>
      <c r="C210" s="375"/>
      <c r="D210" s="376"/>
      <c r="E210" s="261">
        <f>ფუნქციონალური!D21</f>
        <v>0</v>
      </c>
      <c r="F210" s="262">
        <f>ფუნქციონალური!E21</f>
        <v>0</v>
      </c>
      <c r="G210" s="262">
        <f>ფუნქციონალური!F21</f>
        <v>0</v>
      </c>
    </row>
    <row r="211" spans="1:7" ht="12.75" hidden="1" x14ac:dyDescent="0.25">
      <c r="A211" s="260">
        <v>7022</v>
      </c>
      <c r="B211" s="374" t="s">
        <v>937</v>
      </c>
      <c r="C211" s="375"/>
      <c r="D211" s="376"/>
      <c r="E211" s="261">
        <f>ფუნქციონალური!D22</f>
        <v>0</v>
      </c>
      <c r="F211" s="262">
        <f>ფუნქციონალური!E22</f>
        <v>0</v>
      </c>
      <c r="G211" s="262">
        <f>ფუნქციონალური!F22</f>
        <v>0</v>
      </c>
    </row>
    <row r="212" spans="1:7" ht="12.75" hidden="1" x14ac:dyDescent="0.25">
      <c r="A212" s="260">
        <v>7023</v>
      </c>
      <c r="B212" s="374" t="s">
        <v>938</v>
      </c>
      <c r="C212" s="375"/>
      <c r="D212" s="376"/>
      <c r="E212" s="261">
        <f>ფუნქციონალური!D23</f>
        <v>0</v>
      </c>
      <c r="F212" s="262">
        <f>ფუნქციონალური!E23</f>
        <v>0</v>
      </c>
      <c r="G212" s="262">
        <f>ფუნქციონალური!F23</f>
        <v>0</v>
      </c>
    </row>
    <row r="213" spans="1:7" ht="20.25" hidden="1" customHeight="1" x14ac:dyDescent="0.25">
      <c r="A213" s="260">
        <v>7024</v>
      </c>
      <c r="B213" s="374" t="s">
        <v>939</v>
      </c>
      <c r="C213" s="375"/>
      <c r="D213" s="376"/>
      <c r="E213" s="261">
        <f>ფუნქციონალური!D24</f>
        <v>0</v>
      </c>
      <c r="F213" s="262">
        <f>ფუნქციონალური!E24</f>
        <v>0</v>
      </c>
      <c r="G213" s="262">
        <f>ფუნქციონალური!F24</f>
        <v>0</v>
      </c>
    </row>
    <row r="214" spans="1:7" ht="15" hidden="1" customHeight="1" x14ac:dyDescent="0.25">
      <c r="A214" s="260">
        <v>7025</v>
      </c>
      <c r="B214" s="374" t="s">
        <v>940</v>
      </c>
      <c r="C214" s="375"/>
      <c r="D214" s="376"/>
      <c r="E214" s="261">
        <f>ფუნქციონალური!D25</f>
        <v>0</v>
      </c>
      <c r="F214" s="262">
        <f>ფუნქციონალური!E25</f>
        <v>0</v>
      </c>
      <c r="G214" s="262">
        <f>ფუნქციონალური!F25</f>
        <v>0</v>
      </c>
    </row>
    <row r="215" spans="1:7" ht="35.25" customHeight="1" x14ac:dyDescent="0.25">
      <c r="A215" s="260">
        <v>704</v>
      </c>
      <c r="B215" s="395" t="s">
        <v>941</v>
      </c>
      <c r="C215" s="395"/>
      <c r="D215" s="395"/>
      <c r="E215" s="261">
        <f>ფუნქციონალური!D26</f>
        <v>7164.0999999999995</v>
      </c>
      <c r="F215" s="262">
        <f>ფუნქციონალური!E26</f>
        <v>12170.699999999999</v>
      </c>
      <c r="G215" s="262">
        <f>ფუნქციონალური!F26</f>
        <v>4356.5</v>
      </c>
    </row>
    <row r="216" spans="1:7" ht="15" hidden="1" customHeight="1" x14ac:dyDescent="0.25">
      <c r="A216" s="260">
        <v>7041</v>
      </c>
      <c r="B216" s="395" t="s">
        <v>942</v>
      </c>
      <c r="C216" s="395"/>
      <c r="D216" s="276"/>
      <c r="E216" s="261">
        <f>ფუნქციონალური!D27</f>
        <v>0</v>
      </c>
      <c r="F216" s="262">
        <f>ფუნქციონალური!E27</f>
        <v>0</v>
      </c>
      <c r="G216" s="262">
        <f>ფუნქციონალური!F27</f>
        <v>0</v>
      </c>
    </row>
    <row r="217" spans="1:7" ht="12.75" hidden="1" x14ac:dyDescent="0.25">
      <c r="A217" s="260">
        <v>70411</v>
      </c>
      <c r="B217" s="395" t="s">
        <v>943</v>
      </c>
      <c r="C217" s="395"/>
      <c r="D217" s="395"/>
      <c r="E217" s="261">
        <f>ფუნქციონალური!D28</f>
        <v>0</v>
      </c>
      <c r="F217" s="262">
        <f>ფუნქციონალური!E28</f>
        <v>0</v>
      </c>
      <c r="G217" s="262">
        <f>ფუნქციონალური!F28</f>
        <v>0</v>
      </c>
    </row>
    <row r="218" spans="1:7" ht="9.75" hidden="1" customHeight="1" x14ac:dyDescent="0.25">
      <c r="A218" s="260">
        <v>70412</v>
      </c>
      <c r="B218" s="395" t="s">
        <v>944</v>
      </c>
      <c r="C218" s="395"/>
      <c r="D218" s="395"/>
      <c r="E218" s="261">
        <f>ფუნქციონალური!D29</f>
        <v>0</v>
      </c>
      <c r="F218" s="262">
        <f>ფუნქციონალური!E29</f>
        <v>0</v>
      </c>
      <c r="G218" s="262">
        <f>ფუნქციონალური!F29</f>
        <v>0</v>
      </c>
    </row>
    <row r="219" spans="1:7" ht="12.75" hidden="1" x14ac:dyDescent="0.25">
      <c r="A219" s="260">
        <v>7042</v>
      </c>
      <c r="B219" s="395" t="s">
        <v>945</v>
      </c>
      <c r="C219" s="395"/>
      <c r="D219" s="395"/>
      <c r="E219" s="261">
        <f>ფუნქციონალური!D30</f>
        <v>0</v>
      </c>
      <c r="F219" s="262">
        <f>ფუნქციონალური!E30</f>
        <v>0</v>
      </c>
      <c r="G219" s="262">
        <f>ფუნქციონალური!F30</f>
        <v>0</v>
      </c>
    </row>
    <row r="220" spans="1:7" ht="12.75" hidden="1" x14ac:dyDescent="0.25">
      <c r="A220" s="260">
        <v>70421</v>
      </c>
      <c r="B220" s="395" t="s">
        <v>946</v>
      </c>
      <c r="C220" s="395"/>
      <c r="D220" s="395"/>
      <c r="E220" s="261">
        <f>ფუნქციონალური!D31</f>
        <v>0</v>
      </c>
      <c r="F220" s="262">
        <f>ფუნქციონალური!E31</f>
        <v>0</v>
      </c>
      <c r="G220" s="262">
        <f>ფუნქციონალური!F31</f>
        <v>0</v>
      </c>
    </row>
    <row r="221" spans="1:7" ht="12.75" hidden="1" x14ac:dyDescent="0.25">
      <c r="A221" s="260">
        <v>70422</v>
      </c>
      <c r="B221" s="395" t="s">
        <v>947</v>
      </c>
      <c r="C221" s="395"/>
      <c r="D221" s="395"/>
      <c r="E221" s="261">
        <f>ფუნქციონალური!D32</f>
        <v>0</v>
      </c>
      <c r="F221" s="262">
        <f>ფუნქციონალური!E32</f>
        <v>0</v>
      </c>
      <c r="G221" s="262">
        <f>ფუნქციონალური!F32</f>
        <v>0</v>
      </c>
    </row>
    <row r="222" spans="1:7" ht="12.75" hidden="1" x14ac:dyDescent="0.25">
      <c r="A222" s="260">
        <v>70423</v>
      </c>
      <c r="B222" s="395" t="s">
        <v>948</v>
      </c>
      <c r="C222" s="395"/>
      <c r="D222" s="395"/>
      <c r="E222" s="261">
        <f>ფუნქციონალური!D33</f>
        <v>0</v>
      </c>
      <c r="F222" s="262">
        <f>ფუნქციონალური!E33</f>
        <v>0</v>
      </c>
      <c r="G222" s="262">
        <f>ფუნქციონალური!F33</f>
        <v>0</v>
      </c>
    </row>
    <row r="223" spans="1:7" ht="12.75" hidden="1" x14ac:dyDescent="0.25">
      <c r="A223" s="260">
        <v>7043</v>
      </c>
      <c r="B223" s="395" t="s">
        <v>949</v>
      </c>
      <c r="C223" s="395"/>
      <c r="D223" s="395"/>
      <c r="E223" s="261">
        <f>ფუნქციონალური!D34</f>
        <v>0</v>
      </c>
      <c r="F223" s="262">
        <f>ფუნქციონალური!E34</f>
        <v>0</v>
      </c>
      <c r="G223" s="262">
        <f>ფუნქციონალური!F34</f>
        <v>0</v>
      </c>
    </row>
    <row r="224" spans="1:7" ht="12.75" hidden="1" x14ac:dyDescent="0.25">
      <c r="A224" s="260">
        <v>70431</v>
      </c>
      <c r="B224" s="395" t="s">
        <v>950</v>
      </c>
      <c r="C224" s="395"/>
      <c r="D224" s="395"/>
      <c r="E224" s="261">
        <f>ფუნქციონალური!D35</f>
        <v>0</v>
      </c>
      <c r="F224" s="262">
        <f>ფუნქციონალური!E35</f>
        <v>0</v>
      </c>
      <c r="G224" s="262">
        <f>ფუნქციონალური!F35</f>
        <v>0</v>
      </c>
    </row>
    <row r="225" spans="1:7" ht="12.75" hidden="1" x14ac:dyDescent="0.25">
      <c r="A225" s="260">
        <v>70432</v>
      </c>
      <c r="B225" s="395" t="s">
        <v>951</v>
      </c>
      <c r="C225" s="395"/>
      <c r="D225" s="395"/>
      <c r="E225" s="261">
        <f>ფუნქციონალური!D36</f>
        <v>0</v>
      </c>
      <c r="F225" s="262">
        <f>ფუნქციონალური!E36</f>
        <v>0</v>
      </c>
      <c r="G225" s="262">
        <f>ფუნქციონალური!F36</f>
        <v>0</v>
      </c>
    </row>
    <row r="226" spans="1:7" ht="12.75" hidden="1" x14ac:dyDescent="0.25">
      <c r="A226" s="260">
        <v>70433</v>
      </c>
      <c r="B226" s="395" t="s">
        <v>952</v>
      </c>
      <c r="C226" s="395"/>
      <c r="D226" s="395"/>
      <c r="E226" s="261">
        <f>ფუნქციონალური!D37</f>
        <v>0</v>
      </c>
      <c r="F226" s="262">
        <f>ფუნქციონალური!E37</f>
        <v>0</v>
      </c>
      <c r="G226" s="262">
        <f>ფუნქციონალური!F37</f>
        <v>0</v>
      </c>
    </row>
    <row r="227" spans="1:7" ht="12.75" hidden="1" x14ac:dyDescent="0.25">
      <c r="A227" s="260">
        <v>70434</v>
      </c>
      <c r="B227" s="395" t="s">
        <v>953</v>
      </c>
      <c r="C227" s="395"/>
      <c r="D227" s="395"/>
      <c r="E227" s="261">
        <f>ფუნქციონალური!D38</f>
        <v>0</v>
      </c>
      <c r="F227" s="262">
        <f>ფუნქციონალური!E38</f>
        <v>0</v>
      </c>
      <c r="G227" s="262">
        <f>ფუნქციონალური!F38</f>
        <v>0</v>
      </c>
    </row>
    <row r="228" spans="1:7" ht="12.75" hidden="1" x14ac:dyDescent="0.25">
      <c r="A228" s="260">
        <v>70435</v>
      </c>
      <c r="B228" s="395" t="s">
        <v>954</v>
      </c>
      <c r="C228" s="395"/>
      <c r="D228" s="395"/>
      <c r="E228" s="261">
        <f>ფუნქციონალური!D39</f>
        <v>0</v>
      </c>
      <c r="F228" s="262">
        <f>ფუნქციონალური!E39</f>
        <v>0</v>
      </c>
      <c r="G228" s="262">
        <f>ფუნქციონალური!F39</f>
        <v>0</v>
      </c>
    </row>
    <row r="229" spans="1:7" ht="12.75" hidden="1" x14ac:dyDescent="0.25">
      <c r="A229" s="260">
        <v>70436</v>
      </c>
      <c r="B229" s="395" t="s">
        <v>955</v>
      </c>
      <c r="C229" s="395"/>
      <c r="D229" s="395"/>
      <c r="E229" s="261">
        <f>ფუნქციონალური!D40</f>
        <v>0</v>
      </c>
      <c r="F229" s="262">
        <f>ფუნქციონალური!E40</f>
        <v>0</v>
      </c>
      <c r="G229" s="262">
        <f>ფუნქციონალური!F40</f>
        <v>0</v>
      </c>
    </row>
    <row r="230" spans="1:7" ht="12.75" hidden="1" x14ac:dyDescent="0.25">
      <c r="A230" s="260">
        <v>7044</v>
      </c>
      <c r="B230" s="395" t="s">
        <v>956</v>
      </c>
      <c r="C230" s="395"/>
      <c r="D230" s="395"/>
      <c r="E230" s="261">
        <f>ფუნქციონალური!D41</f>
        <v>0</v>
      </c>
      <c r="F230" s="262">
        <f>ფუნქციონალური!E41</f>
        <v>0</v>
      </c>
      <c r="G230" s="262">
        <f>ფუნქციონალური!F41</f>
        <v>0</v>
      </c>
    </row>
    <row r="231" spans="1:7" ht="12.75" hidden="1" x14ac:dyDescent="0.25">
      <c r="A231" s="260">
        <v>70441</v>
      </c>
      <c r="B231" s="395" t="s">
        <v>957</v>
      </c>
      <c r="C231" s="395"/>
      <c r="D231" s="395"/>
      <c r="E231" s="261">
        <f>ფუნქციონალური!D42</f>
        <v>0</v>
      </c>
      <c r="F231" s="262">
        <f>ფუნქციონალური!E42</f>
        <v>0</v>
      </c>
      <c r="G231" s="262">
        <f>ფუნქციონალური!F42</f>
        <v>0</v>
      </c>
    </row>
    <row r="232" spans="1:7" ht="12.75" hidden="1" x14ac:dyDescent="0.25">
      <c r="A232" s="260">
        <v>70442</v>
      </c>
      <c r="B232" s="395" t="s">
        <v>958</v>
      </c>
      <c r="C232" s="395"/>
      <c r="D232" s="395"/>
      <c r="E232" s="261">
        <f>ფუნქციონალური!D43</f>
        <v>0</v>
      </c>
      <c r="F232" s="262">
        <f>ფუნქციონალური!E43</f>
        <v>0</v>
      </c>
      <c r="G232" s="262">
        <f>ფუნქციონალური!F43</f>
        <v>0</v>
      </c>
    </row>
    <row r="233" spans="1:7" ht="12.75" hidden="1" x14ac:dyDescent="0.25">
      <c r="A233" s="260">
        <v>70443</v>
      </c>
      <c r="B233" s="395" t="s">
        <v>959</v>
      </c>
      <c r="C233" s="395"/>
      <c r="D233" s="395"/>
      <c r="E233" s="261">
        <f>ფუნქციონალური!D44</f>
        <v>0</v>
      </c>
      <c r="F233" s="262">
        <f>ფუნქციონალური!E44</f>
        <v>0</v>
      </c>
      <c r="G233" s="262">
        <f>ფუნქციონალური!F44</f>
        <v>0</v>
      </c>
    </row>
    <row r="234" spans="1:7" ht="35.25" customHeight="1" x14ac:dyDescent="0.25">
      <c r="A234" s="260">
        <v>7045</v>
      </c>
      <c r="B234" s="396" t="s">
        <v>960</v>
      </c>
      <c r="C234" s="396"/>
      <c r="D234" s="396"/>
      <c r="E234" s="261">
        <f>ფუნქციონალური!D45</f>
        <v>6876.7</v>
      </c>
      <c r="F234" s="262">
        <f>ფუნქციონალური!E45</f>
        <v>11469.099999999999</v>
      </c>
      <c r="G234" s="262">
        <f>ფუნქციონალური!F45</f>
        <v>3615.7</v>
      </c>
    </row>
    <row r="235" spans="1:7" ht="12.75" hidden="1" x14ac:dyDescent="0.25">
      <c r="A235" s="260">
        <v>70452</v>
      </c>
      <c r="B235" s="396" t="s">
        <v>961</v>
      </c>
      <c r="C235" s="396"/>
      <c r="D235" s="396"/>
      <c r="E235" s="261">
        <f>ფუნქციონალური!D46</f>
        <v>0</v>
      </c>
      <c r="F235" s="262">
        <f>ფუნქციონალური!E46</f>
        <v>0</v>
      </c>
      <c r="G235" s="262">
        <f>ფუნქციონალური!F46</f>
        <v>0</v>
      </c>
    </row>
    <row r="236" spans="1:7" ht="12.75" hidden="1" x14ac:dyDescent="0.25">
      <c r="A236" s="260">
        <v>70453</v>
      </c>
      <c r="B236" s="396" t="s">
        <v>962</v>
      </c>
      <c r="C236" s="396"/>
      <c r="D236" s="396"/>
      <c r="E236" s="261">
        <f>ფუნქციონალური!D47</f>
        <v>0</v>
      </c>
      <c r="F236" s="262">
        <f>ფუნქციონალური!E47</f>
        <v>0</v>
      </c>
      <c r="G236" s="262">
        <f>ფუნქციონალური!F47</f>
        <v>0</v>
      </c>
    </row>
    <row r="237" spans="1:7" ht="12.75" hidden="1" x14ac:dyDescent="0.25">
      <c r="A237" s="260">
        <v>70454</v>
      </c>
      <c r="B237" s="396" t="s">
        <v>963</v>
      </c>
      <c r="C237" s="396"/>
      <c r="D237" s="396"/>
      <c r="E237" s="261">
        <f>ფუნქციონალური!D48</f>
        <v>0</v>
      </c>
      <c r="F237" s="262">
        <f>ფუნქციონალური!E48</f>
        <v>0</v>
      </c>
      <c r="G237" s="262">
        <f>ფუნქციონალური!F48</f>
        <v>0</v>
      </c>
    </row>
    <row r="238" spans="1:7" ht="12.75" hidden="1" x14ac:dyDescent="0.25">
      <c r="A238" s="260">
        <v>70455</v>
      </c>
      <c r="B238" s="396" t="s">
        <v>964</v>
      </c>
      <c r="C238" s="396"/>
      <c r="D238" s="396"/>
      <c r="E238" s="261">
        <f>ფუნქციონალური!D49</f>
        <v>0</v>
      </c>
      <c r="F238" s="262">
        <f>ფუნქციონალური!E49</f>
        <v>0</v>
      </c>
      <c r="G238" s="262">
        <f>ფუნქციონალური!F49</f>
        <v>0</v>
      </c>
    </row>
    <row r="239" spans="1:7" ht="12.75" hidden="1" x14ac:dyDescent="0.25">
      <c r="A239" s="260">
        <v>7046</v>
      </c>
      <c r="B239" s="396" t="s">
        <v>965</v>
      </c>
      <c r="C239" s="396"/>
      <c r="D239" s="396"/>
      <c r="E239" s="261">
        <f>ფუნქციონალური!D50</f>
        <v>0</v>
      </c>
      <c r="F239" s="262">
        <f>ფუნქციონალური!E50</f>
        <v>0</v>
      </c>
      <c r="G239" s="262">
        <f>ფუნქციონალური!F50</f>
        <v>0</v>
      </c>
    </row>
    <row r="240" spans="1:7" ht="12.75" hidden="1" x14ac:dyDescent="0.25">
      <c r="A240" s="260">
        <v>7047</v>
      </c>
      <c r="B240" s="396" t="s">
        <v>966</v>
      </c>
      <c r="C240" s="396"/>
      <c r="D240" s="396"/>
      <c r="E240" s="261">
        <f>ფუნქციონალური!D51</f>
        <v>0</v>
      </c>
      <c r="F240" s="262">
        <f>ფუნქციონალური!E51</f>
        <v>0</v>
      </c>
      <c r="G240" s="262">
        <f>ფუნქციონალური!F51</f>
        <v>0</v>
      </c>
    </row>
    <row r="241" spans="1:7" ht="12.75" hidden="1" x14ac:dyDescent="0.25">
      <c r="A241" s="260">
        <v>70471</v>
      </c>
      <c r="B241" s="396" t="s">
        <v>967</v>
      </c>
      <c r="C241" s="396"/>
      <c r="D241" s="396"/>
      <c r="E241" s="261">
        <f>ფუნქციონალური!D52</f>
        <v>0</v>
      </c>
      <c r="F241" s="262">
        <f>ფუნქციონალური!E52</f>
        <v>0</v>
      </c>
      <c r="G241" s="262">
        <f>ფუნქციონალური!F52</f>
        <v>0</v>
      </c>
    </row>
    <row r="242" spans="1:7" ht="12.75" hidden="1" x14ac:dyDescent="0.25">
      <c r="A242" s="260">
        <v>70472</v>
      </c>
      <c r="B242" s="396" t="s">
        <v>968</v>
      </c>
      <c r="C242" s="396"/>
      <c r="D242" s="396"/>
      <c r="E242" s="261">
        <f>ფუნქციონალური!D53</f>
        <v>0</v>
      </c>
      <c r="F242" s="262">
        <f>ფუნქციონალური!E53</f>
        <v>0</v>
      </c>
      <c r="G242" s="262">
        <f>ფუნქციონალური!F53</f>
        <v>0</v>
      </c>
    </row>
    <row r="243" spans="1:7" ht="12.75" hidden="1" x14ac:dyDescent="0.25">
      <c r="A243" s="260">
        <v>70474</v>
      </c>
      <c r="B243" s="396" t="s">
        <v>969</v>
      </c>
      <c r="C243" s="396"/>
      <c r="D243" s="396"/>
      <c r="E243" s="261">
        <f>ფუნქციონალური!D54</f>
        <v>0</v>
      </c>
      <c r="F243" s="262">
        <f>ფუნქციონალური!E54</f>
        <v>0</v>
      </c>
      <c r="G243" s="262">
        <f>ფუნქციონალური!F54</f>
        <v>0</v>
      </c>
    </row>
    <row r="244" spans="1:7" ht="22.5" hidden="1" customHeight="1" x14ac:dyDescent="0.25">
      <c r="A244" s="260">
        <v>7048</v>
      </c>
      <c r="B244" s="396" t="s">
        <v>970</v>
      </c>
      <c r="C244" s="396"/>
      <c r="D244" s="396"/>
      <c r="E244" s="261">
        <f>ფუნქციონალური!D55</f>
        <v>0</v>
      </c>
      <c r="F244" s="262">
        <f>ფუნქციონალური!E55</f>
        <v>0</v>
      </c>
      <c r="G244" s="262">
        <f>ფუნქციონალური!F55</f>
        <v>0</v>
      </c>
    </row>
    <row r="245" spans="1:7" ht="12.75" hidden="1" x14ac:dyDescent="0.25">
      <c r="A245" s="260">
        <v>70481</v>
      </c>
      <c r="B245" s="396" t="s">
        <v>971</v>
      </c>
      <c r="C245" s="396"/>
      <c r="D245" s="396"/>
      <c r="E245" s="261">
        <f>ფუნქციონალური!D56</f>
        <v>0</v>
      </c>
      <c r="F245" s="262">
        <f>ფუნქციონალური!E56</f>
        <v>0</v>
      </c>
      <c r="G245" s="262">
        <f>ფუნქციონალური!F56</f>
        <v>0</v>
      </c>
    </row>
    <row r="246" spans="1:7" ht="12.75" hidden="1" x14ac:dyDescent="0.25">
      <c r="A246" s="260">
        <v>70482</v>
      </c>
      <c r="B246" s="396" t="s">
        <v>972</v>
      </c>
      <c r="C246" s="396"/>
      <c r="D246" s="396"/>
      <c r="E246" s="261">
        <f>ფუნქციონალური!D57</f>
        <v>0</v>
      </c>
      <c r="F246" s="262">
        <f>ფუნქციონალური!E57</f>
        <v>0</v>
      </c>
      <c r="G246" s="262">
        <f>ფუნქციონალური!F57</f>
        <v>0</v>
      </c>
    </row>
    <row r="247" spans="1:7" ht="12.75" hidden="1" x14ac:dyDescent="0.25">
      <c r="A247" s="260">
        <v>70483</v>
      </c>
      <c r="B247" s="396" t="s">
        <v>973</v>
      </c>
      <c r="C247" s="396"/>
      <c r="D247" s="396"/>
      <c r="E247" s="261">
        <f>ფუნქციონალური!D58</f>
        <v>0</v>
      </c>
      <c r="F247" s="262">
        <f>ფუნქციონალური!E58</f>
        <v>0</v>
      </c>
      <c r="G247" s="262">
        <f>ფუნქციონალური!F58</f>
        <v>0</v>
      </c>
    </row>
    <row r="248" spans="1:7" ht="12.75" hidden="1" x14ac:dyDescent="0.25">
      <c r="A248" s="260">
        <v>70484</v>
      </c>
      <c r="B248" s="396" t="s">
        <v>974</v>
      </c>
      <c r="C248" s="396"/>
      <c r="D248" s="396"/>
      <c r="E248" s="261">
        <f>ფუნქციონალური!D59</f>
        <v>0</v>
      </c>
      <c r="F248" s="262">
        <f>ფუნქციონალური!E59</f>
        <v>0</v>
      </c>
      <c r="G248" s="262">
        <f>ფუნქციონალური!F59</f>
        <v>0</v>
      </c>
    </row>
    <row r="249" spans="1:7" ht="12.75" hidden="1" x14ac:dyDescent="0.25">
      <c r="A249" s="260">
        <v>70485</v>
      </c>
      <c r="B249" s="396" t="s">
        <v>975</v>
      </c>
      <c r="C249" s="396"/>
      <c r="D249" s="396"/>
      <c r="E249" s="261">
        <f>ფუნქციონალური!D60</f>
        <v>0</v>
      </c>
      <c r="F249" s="262">
        <f>ფუნქციონალური!E60</f>
        <v>0</v>
      </c>
      <c r="G249" s="262">
        <f>ფუნქციონალური!F60</f>
        <v>0</v>
      </c>
    </row>
    <row r="250" spans="1:7" ht="12.75" hidden="1" x14ac:dyDescent="0.25">
      <c r="A250" s="260">
        <v>70486</v>
      </c>
      <c r="B250" s="396" t="s">
        <v>976</v>
      </c>
      <c r="C250" s="396"/>
      <c r="D250" s="396"/>
      <c r="E250" s="261">
        <f>ფუნქციონალური!D61</f>
        <v>0</v>
      </c>
      <c r="F250" s="262">
        <f>ფუნქციონალური!E61</f>
        <v>0</v>
      </c>
      <c r="G250" s="262">
        <f>ფუნქციონალური!F61</f>
        <v>0</v>
      </c>
    </row>
    <row r="251" spans="1:7" ht="12.75" hidden="1" x14ac:dyDescent="0.25">
      <c r="A251" s="260">
        <v>70487</v>
      </c>
      <c r="B251" s="396" t="s">
        <v>977</v>
      </c>
      <c r="C251" s="396"/>
      <c r="D251" s="396"/>
      <c r="E251" s="261">
        <f>ფუნქციონალური!D62</f>
        <v>0</v>
      </c>
      <c r="F251" s="262">
        <f>ფუნქციონალური!E62</f>
        <v>0</v>
      </c>
      <c r="G251" s="262">
        <f>ფუნქციონალური!F62</f>
        <v>0</v>
      </c>
    </row>
    <row r="252" spans="1:7" ht="35.25" customHeight="1" x14ac:dyDescent="0.25">
      <c r="A252" s="260">
        <v>7049</v>
      </c>
      <c r="B252" s="396" t="s">
        <v>978</v>
      </c>
      <c r="C252" s="396"/>
      <c r="D252" s="396"/>
      <c r="E252" s="261">
        <f>ფუნქციონალური!D63</f>
        <v>287.40000000000003</v>
      </c>
      <c r="F252" s="262">
        <f>ფუნქციონალური!E63</f>
        <v>701.6</v>
      </c>
      <c r="G252" s="262">
        <f>ფუნქციონალური!F63</f>
        <v>740.8</v>
      </c>
    </row>
    <row r="253" spans="1:7" ht="35.25" customHeight="1" x14ac:dyDescent="0.25">
      <c r="A253" s="260">
        <v>705</v>
      </c>
      <c r="B253" s="395" t="s">
        <v>979</v>
      </c>
      <c r="C253" s="395"/>
      <c r="D253" s="395"/>
      <c r="E253" s="261">
        <f>ფუნქციონალური!D64</f>
        <v>6558.1999999999989</v>
      </c>
      <c r="F253" s="262">
        <f>ფუნქციონალური!E64</f>
        <v>5625.1</v>
      </c>
      <c r="G253" s="262">
        <f>ფუნქციონალური!F64</f>
        <v>6098.2000000000007</v>
      </c>
    </row>
    <row r="254" spans="1:7" ht="35.25" customHeight="1" x14ac:dyDescent="0.25">
      <c r="A254" s="260">
        <v>7051</v>
      </c>
      <c r="B254" s="396" t="s">
        <v>980</v>
      </c>
      <c r="C254" s="396"/>
      <c r="D254" s="396"/>
      <c r="E254" s="261">
        <f>ფუნქციონალური!D65</f>
        <v>5427.4</v>
      </c>
      <c r="F254" s="262">
        <f>ფუნქციონალური!E65</f>
        <v>4800</v>
      </c>
      <c r="G254" s="262">
        <f>ფუნქციონალური!F65</f>
        <v>5031.4000000000005</v>
      </c>
    </row>
    <row r="255" spans="1:7" ht="35.25" customHeight="1" x14ac:dyDescent="0.25">
      <c r="A255" s="260">
        <v>7054</v>
      </c>
      <c r="B255" s="396" t="s">
        <v>981</v>
      </c>
      <c r="C255" s="396"/>
      <c r="D255" s="396"/>
      <c r="E255" s="261">
        <f>ფუნქციონალური!D66</f>
        <v>1130.7999999999997</v>
      </c>
      <c r="F255" s="262">
        <f>ფუნქციონალური!E66</f>
        <v>825.1</v>
      </c>
      <c r="G255" s="262">
        <f>ფუნქციონალური!F66</f>
        <v>1066.8</v>
      </c>
    </row>
    <row r="256" spans="1:7" ht="12.75" hidden="1" x14ac:dyDescent="0.25">
      <c r="A256" s="260">
        <v>7053</v>
      </c>
      <c r="B256" s="395" t="s">
        <v>982</v>
      </c>
      <c r="C256" s="395"/>
      <c r="D256" s="395"/>
      <c r="E256" s="261">
        <f>ფუნქციონალური!D67</f>
        <v>0</v>
      </c>
      <c r="F256" s="262">
        <f>ფუნქციონალური!E67</f>
        <v>0</v>
      </c>
      <c r="G256" s="262">
        <f>ფუნქციონალური!F67</f>
        <v>0</v>
      </c>
    </row>
    <row r="257" spans="1:7" ht="12.75" hidden="1" x14ac:dyDescent="0.25">
      <c r="A257" s="260">
        <v>7054</v>
      </c>
      <c r="B257" s="395" t="s">
        <v>983</v>
      </c>
      <c r="C257" s="395"/>
      <c r="D257" s="395"/>
      <c r="E257" s="261">
        <f>ფუნქციონალური!D68</f>
        <v>0</v>
      </c>
      <c r="F257" s="262">
        <f>ფუნქციონალური!E68</f>
        <v>0</v>
      </c>
      <c r="G257" s="262">
        <f>ფუნქციონალური!F68</f>
        <v>0</v>
      </c>
    </row>
    <row r="258" spans="1:7" ht="12.75" hidden="1" x14ac:dyDescent="0.25">
      <c r="A258" s="260">
        <v>7055</v>
      </c>
      <c r="B258" s="395" t="s">
        <v>984</v>
      </c>
      <c r="C258" s="395"/>
      <c r="D258" s="395"/>
      <c r="E258" s="261">
        <f>ფუნქციონალური!D69</f>
        <v>0</v>
      </c>
      <c r="F258" s="262">
        <f>ფუნქციონალური!E69</f>
        <v>0</v>
      </c>
      <c r="G258" s="262">
        <f>ფუნქციონალური!F69</f>
        <v>0</v>
      </c>
    </row>
    <row r="259" spans="1:7" ht="12.75" hidden="1" x14ac:dyDescent="0.25">
      <c r="A259" s="260">
        <v>7056</v>
      </c>
      <c r="B259" s="395" t="s">
        <v>985</v>
      </c>
      <c r="C259" s="395"/>
      <c r="D259" s="395"/>
      <c r="E259" s="261">
        <f>ფუნქციონალური!D70</f>
        <v>0</v>
      </c>
      <c r="F259" s="262">
        <f>ფუნქციონალური!E70</f>
        <v>0</v>
      </c>
      <c r="G259" s="262">
        <f>ფუნქციონალური!F70</f>
        <v>0</v>
      </c>
    </row>
    <row r="260" spans="1:7" ht="35.25" customHeight="1" x14ac:dyDescent="0.25">
      <c r="A260" s="260">
        <v>706</v>
      </c>
      <c r="B260" s="395" t="s">
        <v>986</v>
      </c>
      <c r="C260" s="395"/>
      <c r="D260" s="395"/>
      <c r="E260" s="261">
        <f>ფუნქციონალური!D71</f>
        <v>8668.1</v>
      </c>
      <c r="F260" s="262">
        <f>ფუნქციონალური!E71</f>
        <v>11769.2</v>
      </c>
      <c r="G260" s="262">
        <f>ფუნქციონალური!F71</f>
        <v>6298.3</v>
      </c>
    </row>
    <row r="261" spans="1:7" ht="0.75" hidden="1" customHeight="1" x14ac:dyDescent="0.25">
      <c r="A261" s="260">
        <v>7061</v>
      </c>
      <c r="B261" s="395" t="s">
        <v>987</v>
      </c>
      <c r="C261" s="395"/>
      <c r="D261" s="395"/>
      <c r="E261" s="261">
        <f>ფუნქციონალური!D72</f>
        <v>0</v>
      </c>
      <c r="F261" s="262">
        <f>ფუნქციონალური!E72</f>
        <v>0</v>
      </c>
      <c r="G261" s="262">
        <f>ფუნქციონალური!F72</f>
        <v>0</v>
      </c>
    </row>
    <row r="262" spans="1:7" ht="35.25" customHeight="1" x14ac:dyDescent="0.25">
      <c r="A262" s="260">
        <v>7062</v>
      </c>
      <c r="B262" s="396" t="s">
        <v>988</v>
      </c>
      <c r="C262" s="396"/>
      <c r="D262" s="396"/>
      <c r="E262" s="261">
        <f>ფუნქციონალური!D73</f>
        <v>2103.1</v>
      </c>
      <c r="F262" s="262">
        <f>ფუნქციონალური!E73</f>
        <v>2098.6999999999998</v>
      </c>
      <c r="G262" s="262">
        <f>ფუნქციონალური!F73</f>
        <v>518</v>
      </c>
    </row>
    <row r="263" spans="1:7" ht="35.25" customHeight="1" x14ac:dyDescent="0.25">
      <c r="A263" s="260">
        <v>7064</v>
      </c>
      <c r="B263" s="396" t="s">
        <v>989</v>
      </c>
      <c r="C263" s="396"/>
      <c r="D263" s="396"/>
      <c r="E263" s="261">
        <f>ფუნქციონალური!D74</f>
        <v>4554.6000000000004</v>
      </c>
      <c r="F263" s="262">
        <f>ფუნქციონალური!E74</f>
        <v>3951.6</v>
      </c>
      <c r="G263" s="262">
        <f>ფუნქციონალური!F74</f>
        <v>3084.3</v>
      </c>
    </row>
    <row r="264" spans="1:7" ht="35.25" customHeight="1" x14ac:dyDescent="0.25">
      <c r="A264" s="260">
        <v>7066</v>
      </c>
      <c r="B264" s="396" t="s">
        <v>990</v>
      </c>
      <c r="C264" s="396"/>
      <c r="D264" s="396"/>
      <c r="E264" s="261">
        <f>ფუნქციონალური!D75</f>
        <v>2010.3999999999996</v>
      </c>
      <c r="F264" s="262">
        <f>ფუნქციონალური!E75</f>
        <v>5718.9000000000005</v>
      </c>
      <c r="G264" s="262">
        <f>ფუნქციონალური!F75</f>
        <v>2696</v>
      </c>
    </row>
    <row r="265" spans="1:7" ht="35.25" customHeight="1" x14ac:dyDescent="0.25">
      <c r="A265" s="260">
        <v>707</v>
      </c>
      <c r="B265" s="395" t="s">
        <v>238</v>
      </c>
      <c r="C265" s="395"/>
      <c r="D265" s="395"/>
      <c r="E265" s="261">
        <f>ფუნქციონალური!D76</f>
        <v>961.89999999999986</v>
      </c>
      <c r="F265" s="262">
        <f>ფუნქციონალური!E76</f>
        <v>1101</v>
      </c>
      <c r="G265" s="262">
        <f>ფუნქციონალური!F76</f>
        <v>1262</v>
      </c>
    </row>
    <row r="266" spans="1:7" ht="35.25" customHeight="1" x14ac:dyDescent="0.25">
      <c r="A266" s="260">
        <v>7074</v>
      </c>
      <c r="B266" s="396" t="s">
        <v>991</v>
      </c>
      <c r="C266" s="396"/>
      <c r="D266" s="396"/>
      <c r="E266" s="261">
        <f>ფუნქციონალური!D77</f>
        <v>147.9</v>
      </c>
      <c r="F266" s="262">
        <f>ფუნქციონალური!E77</f>
        <v>150</v>
      </c>
      <c r="G266" s="262">
        <f>ფუნქციონალური!F77</f>
        <v>200</v>
      </c>
    </row>
    <row r="267" spans="1:7" ht="35.25" customHeight="1" x14ac:dyDescent="0.25">
      <c r="A267" s="260">
        <v>7076</v>
      </c>
      <c r="B267" s="396" t="s">
        <v>992</v>
      </c>
      <c r="C267" s="396"/>
      <c r="D267" s="396"/>
      <c r="E267" s="261">
        <f>ფუნქციონალური!D78</f>
        <v>813.99999999999989</v>
      </c>
      <c r="F267" s="262">
        <f>ფუნქციონალური!E78</f>
        <v>951</v>
      </c>
      <c r="G267" s="262">
        <f>ფუნქციონალური!F78</f>
        <v>1062</v>
      </c>
    </row>
    <row r="268" spans="1:7" ht="35.25" customHeight="1" x14ac:dyDescent="0.25">
      <c r="A268" s="260">
        <v>708</v>
      </c>
      <c r="B268" s="395" t="s">
        <v>993</v>
      </c>
      <c r="C268" s="395"/>
      <c r="D268" s="395"/>
      <c r="E268" s="261">
        <f>ფუნქციონალური!D79</f>
        <v>13478.500000000002</v>
      </c>
      <c r="F268" s="262">
        <f>ფუნქციონალური!E79</f>
        <v>13753.699999999999</v>
      </c>
      <c r="G268" s="262">
        <f>ფუნქციონალური!F79</f>
        <v>13864</v>
      </c>
    </row>
    <row r="269" spans="1:7" ht="35.25" customHeight="1" x14ac:dyDescent="0.25">
      <c r="A269" s="260">
        <v>7081</v>
      </c>
      <c r="B269" s="396" t="s">
        <v>994</v>
      </c>
      <c r="C269" s="396"/>
      <c r="D269" s="396"/>
      <c r="E269" s="261">
        <f>ფუნქციონალური!D80</f>
        <v>7376.8000000000011</v>
      </c>
      <c r="F269" s="262">
        <f>ფუნქციონალური!E80</f>
        <v>7145.9</v>
      </c>
      <c r="G269" s="262">
        <f>ფუნქციონალური!F80</f>
        <v>6867</v>
      </c>
    </row>
    <row r="270" spans="1:7" ht="35.25" customHeight="1" x14ac:dyDescent="0.25">
      <c r="A270" s="260">
        <v>7082</v>
      </c>
      <c r="B270" s="396" t="s">
        <v>995</v>
      </c>
      <c r="C270" s="396"/>
      <c r="D270" s="396"/>
      <c r="E270" s="261">
        <f>ფუნქციონალური!D81</f>
        <v>5925.6</v>
      </c>
      <c r="F270" s="262">
        <f>ფუნქციონალური!E81</f>
        <v>6277.7999999999993</v>
      </c>
      <c r="G270" s="262">
        <f>ფუნქციონალური!F81</f>
        <v>6700</v>
      </c>
    </row>
    <row r="271" spans="1:7" ht="35.25" customHeight="1" x14ac:dyDescent="0.25">
      <c r="A271" s="260">
        <v>7083</v>
      </c>
      <c r="B271" s="396" t="s">
        <v>996</v>
      </c>
      <c r="C271" s="396"/>
      <c r="D271" s="396"/>
      <c r="E271" s="261">
        <f>ფუნქციონალური!D82</f>
        <v>91</v>
      </c>
      <c r="F271" s="262">
        <f>ფუნქციონალური!E82</f>
        <v>120</v>
      </c>
      <c r="G271" s="262">
        <f>ფუნქციონალური!F82</f>
        <v>100</v>
      </c>
    </row>
    <row r="272" spans="1:7" ht="35.25" customHeight="1" x14ac:dyDescent="0.25">
      <c r="A272" s="260">
        <v>7084</v>
      </c>
      <c r="B272" s="396" t="s">
        <v>997</v>
      </c>
      <c r="C272" s="396"/>
      <c r="D272" s="396"/>
      <c r="E272" s="261">
        <f>ფუნქციონალური!D83</f>
        <v>85.100000000000009</v>
      </c>
      <c r="F272" s="262">
        <f>ფუნქციონალური!E83</f>
        <v>210</v>
      </c>
      <c r="G272" s="262">
        <f>ფუნქციონალური!F83</f>
        <v>197</v>
      </c>
    </row>
    <row r="273" spans="1:7" ht="12.75" hidden="1" x14ac:dyDescent="0.25">
      <c r="A273" s="260">
        <v>7085</v>
      </c>
      <c r="B273" s="395" t="s">
        <v>998</v>
      </c>
      <c r="C273" s="395"/>
      <c r="D273" s="395"/>
      <c r="E273" s="261">
        <f>ფუნქციონალური!D84</f>
        <v>0</v>
      </c>
      <c r="F273" s="262">
        <f>ფუნქციონალური!E84</f>
        <v>0</v>
      </c>
      <c r="G273" s="262">
        <f>ფუნქციონალური!F84</f>
        <v>0</v>
      </c>
    </row>
    <row r="274" spans="1:7" ht="12.75" hidden="1" x14ac:dyDescent="0.25">
      <c r="A274" s="260">
        <v>7086</v>
      </c>
      <c r="B274" s="395" t="s">
        <v>999</v>
      </c>
      <c r="C274" s="395"/>
      <c r="D274" s="395"/>
      <c r="E274" s="261">
        <f>ფუნქციონალური!D85</f>
        <v>0</v>
      </c>
      <c r="F274" s="262">
        <f>ფუნქციონალური!E85</f>
        <v>0</v>
      </c>
      <c r="G274" s="262">
        <f>ფუნქციონალური!F85</f>
        <v>0</v>
      </c>
    </row>
    <row r="275" spans="1:7" ht="35.25" customHeight="1" x14ac:dyDescent="0.25">
      <c r="A275" s="260">
        <v>709</v>
      </c>
      <c r="B275" s="395" t="s">
        <v>7</v>
      </c>
      <c r="C275" s="395"/>
      <c r="D275" s="395"/>
      <c r="E275" s="261">
        <f>ფუნქციონალური!D86</f>
        <v>9742.1</v>
      </c>
      <c r="F275" s="262">
        <f>ფუნქციონალური!E86</f>
        <v>10853.1</v>
      </c>
      <c r="G275" s="262">
        <f>ფუნქციონალური!F86</f>
        <v>11000</v>
      </c>
    </row>
    <row r="276" spans="1:7" ht="35.25" customHeight="1" x14ac:dyDescent="0.25">
      <c r="A276" s="260">
        <v>7091</v>
      </c>
      <c r="B276" s="396" t="s">
        <v>1000</v>
      </c>
      <c r="C276" s="396"/>
      <c r="D276" s="396"/>
      <c r="E276" s="261">
        <f>ფუნქციონალური!D87</f>
        <v>9251.7000000000007</v>
      </c>
      <c r="F276" s="262">
        <f>ფუნქციონალური!E87</f>
        <v>10000</v>
      </c>
      <c r="G276" s="262">
        <f>ფუნქციონალური!F87</f>
        <v>10850</v>
      </c>
    </row>
    <row r="277" spans="1:7" ht="12.75" hidden="1" x14ac:dyDescent="0.25">
      <c r="A277" s="260">
        <v>70921</v>
      </c>
      <c r="B277" s="396" t="s">
        <v>1001</v>
      </c>
      <c r="C277" s="396"/>
      <c r="D277" s="396"/>
      <c r="E277" s="261">
        <f>ფუნქციონალური!D88</f>
        <v>0</v>
      </c>
      <c r="F277" s="262">
        <f>ფუნქციონალური!E88</f>
        <v>0</v>
      </c>
      <c r="G277" s="262">
        <f>ფუნქციონალური!F88</f>
        <v>0</v>
      </c>
    </row>
    <row r="278" spans="1:7" ht="12.75" hidden="1" x14ac:dyDescent="0.25">
      <c r="A278" s="260">
        <v>70922</v>
      </c>
      <c r="B278" s="396" t="s">
        <v>1002</v>
      </c>
      <c r="C278" s="396"/>
      <c r="D278" s="396"/>
      <c r="E278" s="261">
        <f>ფუნქციონალური!D89</f>
        <v>0</v>
      </c>
      <c r="F278" s="262">
        <f>ფუნქციონალური!E89</f>
        <v>0</v>
      </c>
      <c r="G278" s="262">
        <f>ფუნქციონალური!F89</f>
        <v>0</v>
      </c>
    </row>
    <row r="279" spans="1:7" ht="12.75" hidden="1" x14ac:dyDescent="0.25">
      <c r="A279" s="260">
        <v>7093</v>
      </c>
      <c r="B279" s="396" t="s">
        <v>1003</v>
      </c>
      <c r="C279" s="396"/>
      <c r="D279" s="396"/>
      <c r="E279" s="261">
        <f>ფუნქციონალური!D90</f>
        <v>0</v>
      </c>
      <c r="F279" s="262">
        <f>ფუნქციონალური!E90</f>
        <v>0</v>
      </c>
      <c r="G279" s="262">
        <f>ფუნქციონალური!F90</f>
        <v>0</v>
      </c>
    </row>
    <row r="280" spans="1:7" ht="12.75" hidden="1" x14ac:dyDescent="0.25">
      <c r="A280" s="260">
        <v>7094</v>
      </c>
      <c r="B280" s="396" t="s">
        <v>1004</v>
      </c>
      <c r="C280" s="396"/>
      <c r="D280" s="396"/>
      <c r="E280" s="261">
        <f>ფუნქციონალური!D91</f>
        <v>0</v>
      </c>
      <c r="F280" s="262">
        <f>ფუნქციონალური!E91</f>
        <v>0</v>
      </c>
      <c r="G280" s="262">
        <f>ფუნქციონალური!F91</f>
        <v>0</v>
      </c>
    </row>
    <row r="281" spans="1:7" ht="12.75" hidden="1" x14ac:dyDescent="0.25">
      <c r="A281" s="260">
        <v>70941</v>
      </c>
      <c r="B281" s="396" t="s">
        <v>1005</v>
      </c>
      <c r="C281" s="396"/>
      <c r="D281" s="396"/>
      <c r="E281" s="261">
        <f>ფუნქციონალური!D92</f>
        <v>0</v>
      </c>
      <c r="F281" s="262">
        <f>ფუნქციონალური!E92</f>
        <v>0</v>
      </c>
      <c r="G281" s="262">
        <f>ფუნქციონალური!F92</f>
        <v>0</v>
      </c>
    </row>
    <row r="282" spans="1:7" ht="12.75" hidden="1" x14ac:dyDescent="0.25">
      <c r="A282" s="260">
        <v>70942</v>
      </c>
      <c r="B282" s="396" t="s">
        <v>1006</v>
      </c>
      <c r="C282" s="396"/>
      <c r="D282" s="396"/>
      <c r="E282" s="261">
        <f>ფუნქციონალური!D93</f>
        <v>0</v>
      </c>
      <c r="F282" s="262">
        <f>ფუნქციონალური!E93</f>
        <v>0</v>
      </c>
      <c r="G282" s="262">
        <f>ფუნქციონალური!F93</f>
        <v>0</v>
      </c>
    </row>
    <row r="283" spans="1:7" ht="12.75" hidden="1" x14ac:dyDescent="0.25">
      <c r="A283" s="260">
        <v>7095</v>
      </c>
      <c r="B283" s="396" t="s">
        <v>1007</v>
      </c>
      <c r="C283" s="396"/>
      <c r="D283" s="396"/>
      <c r="E283" s="261">
        <f>ფუნქციონალური!D94</f>
        <v>0</v>
      </c>
      <c r="F283" s="262">
        <f>ფუნქციონალური!E94</f>
        <v>0</v>
      </c>
      <c r="G283" s="262">
        <f>ფუნქციონალური!F94</f>
        <v>0</v>
      </c>
    </row>
    <row r="284" spans="1:7" ht="12.75" hidden="1" x14ac:dyDescent="0.25">
      <c r="A284" s="260">
        <v>7096</v>
      </c>
      <c r="B284" s="396" t="s">
        <v>1008</v>
      </c>
      <c r="C284" s="396"/>
      <c r="D284" s="396"/>
      <c r="E284" s="261">
        <f>ფუნქციონალური!D95</f>
        <v>0</v>
      </c>
      <c r="F284" s="262">
        <f>ფუნქციონალური!E95</f>
        <v>0</v>
      </c>
      <c r="G284" s="262">
        <f>ფუნქციონალური!F95</f>
        <v>0</v>
      </c>
    </row>
    <row r="285" spans="1:7" ht="12.75" hidden="1" x14ac:dyDescent="0.25">
      <c r="A285" s="260">
        <v>7097</v>
      </c>
      <c r="B285" s="396" t="s">
        <v>1009</v>
      </c>
      <c r="C285" s="396"/>
      <c r="D285" s="396"/>
      <c r="E285" s="261">
        <f>ფუნქციონალური!D96</f>
        <v>0</v>
      </c>
      <c r="F285" s="262">
        <f>ფუნქციონალური!E96</f>
        <v>0</v>
      </c>
      <c r="G285" s="262">
        <f>ფუნქციონალური!F96</f>
        <v>0</v>
      </c>
    </row>
    <row r="286" spans="1:7" ht="35.25" customHeight="1" x14ac:dyDescent="0.25">
      <c r="A286" s="260">
        <v>7098</v>
      </c>
      <c r="B286" s="396" t="s">
        <v>1010</v>
      </c>
      <c r="C286" s="396"/>
      <c r="D286" s="396"/>
      <c r="E286" s="261">
        <f>ფუნქციონალური!D97</f>
        <v>490.40000000000003</v>
      </c>
      <c r="F286" s="262">
        <f>ფუნქციონალური!E97</f>
        <v>853.1</v>
      </c>
      <c r="G286" s="262">
        <f>ფუნქციონალური!F97</f>
        <v>150</v>
      </c>
    </row>
    <row r="287" spans="1:7" ht="35.25" customHeight="1" x14ac:dyDescent="0.25">
      <c r="A287" s="260">
        <v>710</v>
      </c>
      <c r="B287" s="395" t="s">
        <v>1011</v>
      </c>
      <c r="C287" s="395"/>
      <c r="D287" s="395"/>
      <c r="E287" s="261">
        <f>ფუნქციონალური!D98</f>
        <v>5302.4999999999991</v>
      </c>
      <c r="F287" s="262">
        <f>ფუნქციონალური!E98</f>
        <v>3212.4</v>
      </c>
      <c r="G287" s="262">
        <f>ფუნქციონალური!F98</f>
        <v>3666.2</v>
      </c>
    </row>
    <row r="288" spans="1:7" ht="12.75" hidden="1" x14ac:dyDescent="0.25">
      <c r="A288" s="260">
        <v>7101</v>
      </c>
      <c r="B288" s="395" t="s">
        <v>1012</v>
      </c>
      <c r="C288" s="395"/>
      <c r="D288" s="395"/>
      <c r="E288" s="261">
        <f>ფუნქციონალური!D99</f>
        <v>0</v>
      </c>
      <c r="F288" s="262">
        <f>ფუნქციონალური!E99</f>
        <v>0</v>
      </c>
      <c r="G288" s="262">
        <f>ფუნქციონალური!F99</f>
        <v>0</v>
      </c>
    </row>
    <row r="289" spans="1:7" ht="12.75" hidden="1" x14ac:dyDescent="0.25">
      <c r="A289" s="260">
        <v>71011</v>
      </c>
      <c r="B289" s="395" t="s">
        <v>1013</v>
      </c>
      <c r="C289" s="395"/>
      <c r="D289" s="395"/>
      <c r="E289" s="261">
        <f>ფუნქციონალური!D100</f>
        <v>0</v>
      </c>
      <c r="F289" s="262">
        <f>ფუნქციონალური!E100</f>
        <v>0</v>
      </c>
      <c r="G289" s="262">
        <f>ფუნქციონალური!F100</f>
        <v>0</v>
      </c>
    </row>
    <row r="290" spans="1:7" ht="12.75" hidden="1" x14ac:dyDescent="0.25">
      <c r="A290" s="260">
        <v>71012</v>
      </c>
      <c r="B290" s="395" t="s">
        <v>1014</v>
      </c>
      <c r="C290" s="395"/>
      <c r="D290" s="395"/>
      <c r="E290" s="261">
        <f>ფუნქციონალური!D101</f>
        <v>0</v>
      </c>
      <c r="F290" s="262">
        <f>ფუნქციონალური!E101</f>
        <v>0</v>
      </c>
      <c r="G290" s="262">
        <f>ფუნქციონალური!F101</f>
        <v>0</v>
      </c>
    </row>
    <row r="291" spans="1:7" ht="12.75" hidden="1" x14ac:dyDescent="0.25">
      <c r="A291" s="260">
        <v>7102</v>
      </c>
      <c r="B291" s="395" t="s">
        <v>1015</v>
      </c>
      <c r="C291" s="395"/>
      <c r="D291" s="395"/>
      <c r="E291" s="261">
        <f>ფუნქციონალური!D102</f>
        <v>0</v>
      </c>
      <c r="F291" s="262">
        <f>ფუნქციონალური!E102</f>
        <v>0</v>
      </c>
      <c r="G291" s="262">
        <f>ფუნქციონალური!F102</f>
        <v>0</v>
      </c>
    </row>
    <row r="292" spans="1:7" ht="12.75" hidden="1" x14ac:dyDescent="0.25">
      <c r="A292" s="260">
        <v>7103</v>
      </c>
      <c r="B292" s="395" t="s">
        <v>1016</v>
      </c>
      <c r="C292" s="395"/>
      <c r="D292" s="395"/>
      <c r="E292" s="261">
        <f>ფუნქციონალური!D103</f>
        <v>0</v>
      </c>
      <c r="F292" s="262">
        <f>ფუნქციონალური!E103</f>
        <v>0</v>
      </c>
      <c r="G292" s="262">
        <f>ფუნქციონალური!F103</f>
        <v>0</v>
      </c>
    </row>
    <row r="293" spans="1:7" ht="12.75" hidden="1" x14ac:dyDescent="0.25">
      <c r="A293" s="260">
        <v>7104</v>
      </c>
      <c r="B293" s="395" t="s">
        <v>1017</v>
      </c>
      <c r="C293" s="395"/>
      <c r="D293" s="395"/>
      <c r="E293" s="261">
        <f>ფუნქციონალური!D104</f>
        <v>0</v>
      </c>
      <c r="F293" s="262">
        <f>ფუნქციონალური!E104</f>
        <v>0</v>
      </c>
      <c r="G293" s="262">
        <f>ფუნქციონალური!F104</f>
        <v>0</v>
      </c>
    </row>
    <row r="294" spans="1:7" ht="12.75" hidden="1" x14ac:dyDescent="0.25">
      <c r="A294" s="260">
        <v>7105</v>
      </c>
      <c r="B294" s="395" t="s">
        <v>1018</v>
      </c>
      <c r="C294" s="395"/>
      <c r="D294" s="395"/>
      <c r="E294" s="261">
        <f>ფუნქციონალური!D105</f>
        <v>0</v>
      </c>
      <c r="F294" s="262">
        <f>ფუნქციონალური!E105</f>
        <v>0</v>
      </c>
      <c r="G294" s="262">
        <f>ფუნქციონალური!F105</f>
        <v>0</v>
      </c>
    </row>
    <row r="295" spans="1:7" ht="12.75" hidden="1" x14ac:dyDescent="0.25">
      <c r="A295" s="260">
        <v>7106</v>
      </c>
      <c r="B295" s="395" t="s">
        <v>1019</v>
      </c>
      <c r="C295" s="395"/>
      <c r="D295" s="395"/>
      <c r="E295" s="261">
        <f>ფუნქციონალური!D106</f>
        <v>0</v>
      </c>
      <c r="F295" s="262">
        <f>ფუნქციონალური!E106</f>
        <v>0</v>
      </c>
      <c r="G295" s="262">
        <f>ფუნქციონალური!F106</f>
        <v>0</v>
      </c>
    </row>
    <row r="296" spans="1:7" ht="12.75" hidden="1" x14ac:dyDescent="0.25">
      <c r="A296" s="260">
        <v>7107</v>
      </c>
      <c r="B296" s="395" t="s">
        <v>1020</v>
      </c>
      <c r="C296" s="395"/>
      <c r="D296" s="395"/>
      <c r="E296" s="261">
        <f>ფუნქციონალური!D107</f>
        <v>0</v>
      </c>
      <c r="F296" s="262">
        <f>ფუნქციონალური!E107</f>
        <v>0</v>
      </c>
      <c r="G296" s="262">
        <f>ფუნქციონალური!F107</f>
        <v>0</v>
      </c>
    </row>
    <row r="297" spans="1:7" ht="12.75" hidden="1" x14ac:dyDescent="0.25">
      <c r="A297" s="260">
        <v>7108</v>
      </c>
      <c r="B297" s="395" t="s">
        <v>1021</v>
      </c>
      <c r="C297" s="395"/>
      <c r="D297" s="395"/>
      <c r="E297" s="261">
        <f>ფუნქციონალური!D108</f>
        <v>0</v>
      </c>
      <c r="F297" s="262">
        <f>ფუნქციონალური!E108</f>
        <v>0</v>
      </c>
      <c r="G297" s="262">
        <f>ფუნქციონალური!F108</f>
        <v>0</v>
      </c>
    </row>
    <row r="298" spans="1:7" ht="35.25" customHeight="1" x14ac:dyDescent="0.25">
      <c r="A298" s="260">
        <v>7109</v>
      </c>
      <c r="B298" s="377" t="s">
        <v>1022</v>
      </c>
      <c r="C298" s="378"/>
      <c r="D298" s="379"/>
      <c r="E298" s="261">
        <f>ფუნქციონალური!D109</f>
        <v>5302.4999999999991</v>
      </c>
      <c r="F298" s="262">
        <f>ფუნქციონალური!E109</f>
        <v>3212.4</v>
      </c>
      <c r="G298" s="262">
        <f>ფუნქციონალური!F109</f>
        <v>3666.2</v>
      </c>
    </row>
    <row r="299" spans="1:7" ht="35.25" customHeight="1" x14ac:dyDescent="0.25">
      <c r="A299" s="263"/>
      <c r="B299" s="395" t="s">
        <v>339</v>
      </c>
      <c r="C299" s="395"/>
      <c r="D299" s="395"/>
      <c r="E299" s="261">
        <f>ფუნქციონალური!D110</f>
        <v>59024.2</v>
      </c>
      <c r="F299" s="262">
        <f>ფუნქციონალური!E110</f>
        <v>66006.599999999991</v>
      </c>
      <c r="G299" s="262">
        <f>ფუნქციონალური!F110</f>
        <v>54465.2</v>
      </c>
    </row>
    <row r="300" spans="1:7" ht="35.25" customHeight="1" x14ac:dyDescent="0.25">
      <c r="B300" s="366" t="s">
        <v>1179</v>
      </c>
      <c r="C300" s="366"/>
      <c r="D300" s="366"/>
      <c r="E300" s="366"/>
      <c r="F300" s="366"/>
      <c r="G300" s="366"/>
    </row>
    <row r="301" spans="1:7" ht="12.75" x14ac:dyDescent="0.25">
      <c r="A301" s="253" t="s">
        <v>1032</v>
      </c>
      <c r="B301" s="405" t="s">
        <v>34</v>
      </c>
      <c r="C301" s="406"/>
      <c r="D301" s="407"/>
      <c r="E301" s="264" t="s">
        <v>342</v>
      </c>
      <c r="F301" s="264" t="s">
        <v>343</v>
      </c>
      <c r="G301" s="264" t="s">
        <v>1034</v>
      </c>
    </row>
    <row r="302" spans="1:7" ht="25.5" customHeight="1" x14ac:dyDescent="0.25">
      <c r="A302" s="264">
        <v>1</v>
      </c>
      <c r="B302" s="408" t="s">
        <v>904</v>
      </c>
      <c r="C302" s="409"/>
      <c r="D302" s="410"/>
      <c r="E302" s="265">
        <f>ბალანსი!B17</f>
        <v>7746.6999999999898</v>
      </c>
      <c r="F302" s="265">
        <f>ბალანსი!C17</f>
        <v>12284.900000000001</v>
      </c>
      <c r="G302" s="265">
        <f>ბალანსი!D17</f>
        <v>960.70000000000437</v>
      </c>
    </row>
    <row r="303" spans="1:7" ht="35.25" customHeight="1" x14ac:dyDescent="0.25">
      <c r="A303" s="264">
        <v>2</v>
      </c>
      <c r="B303" s="408" t="s">
        <v>908</v>
      </c>
      <c r="C303" s="409"/>
      <c r="D303" s="410"/>
      <c r="E303" s="265">
        <f>ბალანსი!B21</f>
        <v>2814.1999999999898</v>
      </c>
      <c r="F303" s="265">
        <f>ბალანსი!C21</f>
        <v>-3237.5999999999949</v>
      </c>
      <c r="G303" s="265">
        <f>ბალანსი!D21</f>
        <v>-1237.4999999999957</v>
      </c>
    </row>
    <row r="304" spans="1:7" ht="35.25" customHeight="1" x14ac:dyDescent="0.25">
      <c r="B304" s="366" t="s">
        <v>1180</v>
      </c>
      <c r="C304" s="366"/>
      <c r="D304" s="366"/>
      <c r="E304" s="366"/>
      <c r="F304" s="366"/>
      <c r="G304" s="366"/>
    </row>
    <row r="305" spans="1:8" ht="35.25" customHeight="1" x14ac:dyDescent="0.25">
      <c r="A305" s="253" t="s">
        <v>1032</v>
      </c>
      <c r="B305" s="405" t="s">
        <v>34</v>
      </c>
      <c r="C305" s="406"/>
      <c r="D305" s="407"/>
      <c r="E305" s="264" t="s">
        <v>342</v>
      </c>
      <c r="F305" s="264" t="s">
        <v>343</v>
      </c>
      <c r="G305" s="264" t="s">
        <v>1034</v>
      </c>
    </row>
    <row r="306" spans="1:8" ht="35.25" customHeight="1" x14ac:dyDescent="0.25">
      <c r="A306" s="264">
        <v>1</v>
      </c>
      <c r="B306" s="408" t="s">
        <v>913</v>
      </c>
      <c r="C306" s="409"/>
      <c r="D306" s="410"/>
      <c r="E306" s="265">
        <f>E307-E308</f>
        <v>-1425.3</v>
      </c>
      <c r="F306" s="265">
        <f t="shared" ref="F306:G306" si="1">F307-F308</f>
        <v>-357</v>
      </c>
      <c r="G306" s="265">
        <f t="shared" si="1"/>
        <v>-528</v>
      </c>
    </row>
    <row r="307" spans="1:8" ht="35.25" customHeight="1" x14ac:dyDescent="0.25">
      <c r="A307" s="264">
        <v>2</v>
      </c>
      <c r="B307" s="408" t="s">
        <v>1026</v>
      </c>
      <c r="C307" s="409"/>
      <c r="D307" s="410"/>
      <c r="E307" s="265">
        <f>ბალანსი!B29</f>
        <v>0</v>
      </c>
      <c r="F307" s="265">
        <f>ბალანსი!C29</f>
        <v>0</v>
      </c>
      <c r="G307" s="265">
        <f>ბალანსი!D29</f>
        <v>0</v>
      </c>
    </row>
    <row r="308" spans="1:8" ht="35.25" customHeight="1" x14ac:dyDescent="0.25">
      <c r="A308" s="264">
        <v>3</v>
      </c>
      <c r="B308" s="408" t="s">
        <v>338</v>
      </c>
      <c r="C308" s="409"/>
      <c r="D308" s="410"/>
      <c r="E308" s="265">
        <f>ბალანსი!B32</f>
        <v>1425.3</v>
      </c>
      <c r="F308" s="265">
        <f>ბალანსი!C32</f>
        <v>357</v>
      </c>
      <c r="G308" s="265">
        <f>ბალანსი!D32</f>
        <v>528</v>
      </c>
    </row>
    <row r="309" spans="1:8" ht="77.25" customHeight="1" x14ac:dyDescent="0.25">
      <c r="B309" s="397" t="s">
        <v>1294</v>
      </c>
      <c r="C309" s="397"/>
      <c r="D309" s="397"/>
      <c r="E309" s="397"/>
      <c r="F309" s="397"/>
      <c r="G309" s="397"/>
    </row>
    <row r="311" spans="1:8" ht="110.25" customHeight="1" x14ac:dyDescent="0.25">
      <c r="A311" s="401" t="s">
        <v>1295</v>
      </c>
      <c r="B311" s="401"/>
      <c r="C311" s="401"/>
      <c r="D311" s="401"/>
      <c r="E311" s="401"/>
      <c r="F311" s="401"/>
      <c r="G311" s="401"/>
    </row>
    <row r="312" spans="1:8" ht="75.75" customHeight="1" x14ac:dyDescent="0.25">
      <c r="A312" s="402" t="s">
        <v>1296</v>
      </c>
      <c r="B312" s="402"/>
      <c r="C312" s="402"/>
      <c r="D312" s="402"/>
      <c r="E312" s="402"/>
      <c r="F312" s="402"/>
      <c r="G312" s="402"/>
    </row>
    <row r="313" spans="1:8" ht="35.25" customHeight="1" x14ac:dyDescent="0.25">
      <c r="A313" s="153" t="s">
        <v>379</v>
      </c>
      <c r="B313" s="306" t="s">
        <v>380</v>
      </c>
      <c r="C313" s="306"/>
      <c r="D313" s="306"/>
      <c r="E313" s="306"/>
      <c r="F313" s="306"/>
      <c r="G313" s="306"/>
      <c r="H313" s="228">
        <v>1</v>
      </c>
    </row>
    <row r="314" spans="1:8" ht="41.25" customHeight="1" x14ac:dyDescent="0.25">
      <c r="A314" s="285">
        <v>1</v>
      </c>
      <c r="B314" s="288" t="s">
        <v>381</v>
      </c>
      <c r="C314" s="307" t="s">
        <v>1297</v>
      </c>
      <c r="D314" s="307"/>
      <c r="E314" s="307"/>
      <c r="F314" s="307"/>
      <c r="G314" s="307"/>
      <c r="H314" s="228">
        <v>2</v>
      </c>
    </row>
    <row r="315" spans="1:8" ht="35.25" customHeight="1" x14ac:dyDescent="0.25">
      <c r="A315" s="285">
        <v>2</v>
      </c>
      <c r="B315" s="288" t="s">
        <v>383</v>
      </c>
      <c r="C315" s="308">
        <f>C324+C336+C347+C360</f>
        <v>3615.7379999999998</v>
      </c>
      <c r="D315" s="309"/>
      <c r="E315" s="309"/>
      <c r="F315" s="309"/>
      <c r="G315" s="309"/>
      <c r="H315" s="228">
        <v>3</v>
      </c>
    </row>
    <row r="316" spans="1:8" ht="168" customHeight="1" x14ac:dyDescent="0.25">
      <c r="A316" s="285">
        <v>3</v>
      </c>
      <c r="B316" s="288" t="s">
        <v>384</v>
      </c>
      <c r="C316" s="307" t="s">
        <v>385</v>
      </c>
      <c r="D316" s="307"/>
      <c r="E316" s="307"/>
      <c r="F316" s="307"/>
      <c r="G316" s="307"/>
      <c r="H316" s="228">
        <v>4</v>
      </c>
    </row>
    <row r="317" spans="1:8" ht="35.25" customHeight="1" x14ac:dyDescent="0.25">
      <c r="A317" s="285">
        <v>4</v>
      </c>
      <c r="B317" s="288" t="s">
        <v>386</v>
      </c>
      <c r="C317" s="307" t="s">
        <v>387</v>
      </c>
      <c r="D317" s="307"/>
      <c r="E317" s="307"/>
      <c r="F317" s="307"/>
      <c r="G317" s="307"/>
      <c r="H317" s="228">
        <v>5</v>
      </c>
    </row>
    <row r="318" spans="1:8" ht="35.25" customHeight="1" x14ac:dyDescent="0.25">
      <c r="A318" s="285">
        <v>5</v>
      </c>
      <c r="B318" s="288" t="s">
        <v>388</v>
      </c>
      <c r="C318" s="307" t="s">
        <v>1298</v>
      </c>
      <c r="D318" s="307"/>
      <c r="E318" s="307"/>
      <c r="F318" s="307"/>
      <c r="G318" s="307"/>
      <c r="H318" s="228">
        <v>7</v>
      </c>
    </row>
    <row r="319" spans="1:8" ht="35.25" customHeight="1" x14ac:dyDescent="0.25">
      <c r="A319" s="303">
        <v>6</v>
      </c>
      <c r="B319" s="304" t="s">
        <v>390</v>
      </c>
      <c r="C319" s="303" t="s">
        <v>391</v>
      </c>
      <c r="D319" s="303"/>
      <c r="E319" s="285" t="s">
        <v>392</v>
      </c>
      <c r="F319" s="285" t="s">
        <v>393</v>
      </c>
      <c r="G319" s="285" t="s">
        <v>394</v>
      </c>
      <c r="H319" s="228">
        <v>8</v>
      </c>
    </row>
    <row r="320" spans="1:8" ht="35.25" customHeight="1" x14ac:dyDescent="0.25">
      <c r="A320" s="303"/>
      <c r="B320" s="304"/>
      <c r="C320" s="420"/>
      <c r="D320" s="420"/>
      <c r="E320" s="187"/>
      <c r="F320" s="187"/>
      <c r="G320" s="187"/>
      <c r="H320" s="228">
        <v>9</v>
      </c>
    </row>
    <row r="321" spans="1:8" ht="35.25" customHeight="1" x14ac:dyDescent="0.2">
      <c r="A321" s="5"/>
      <c r="B321" s="6"/>
      <c r="C321" s="3"/>
      <c r="D321" s="3"/>
      <c r="E321" s="3"/>
      <c r="F321" s="3"/>
      <c r="G321" s="239"/>
      <c r="H321" s="228">
        <v>0</v>
      </c>
    </row>
    <row r="322" spans="1:8" ht="35.25" customHeight="1" x14ac:dyDescent="0.25">
      <c r="A322" s="153" t="s">
        <v>395</v>
      </c>
      <c r="B322" s="306" t="s">
        <v>396</v>
      </c>
      <c r="C322" s="306"/>
      <c r="D322" s="306"/>
      <c r="E322" s="306"/>
      <c r="F322" s="306"/>
      <c r="G322" s="306"/>
      <c r="H322" s="228">
        <v>1</v>
      </c>
    </row>
    <row r="323" spans="1:8" ht="35.25" customHeight="1" x14ac:dyDescent="0.25">
      <c r="A323" s="285">
        <v>1</v>
      </c>
      <c r="B323" s="288" t="s">
        <v>397</v>
      </c>
      <c r="C323" s="307" t="s">
        <v>398</v>
      </c>
      <c r="D323" s="307"/>
      <c r="E323" s="307"/>
      <c r="F323" s="307"/>
      <c r="G323" s="307"/>
      <c r="H323" s="228">
        <v>2</v>
      </c>
    </row>
    <row r="324" spans="1:8" ht="35.25" customHeight="1" x14ac:dyDescent="0.25">
      <c r="A324" s="285">
        <v>2</v>
      </c>
      <c r="B324" s="288" t="s">
        <v>399</v>
      </c>
      <c r="C324" s="308">
        <f>SUM(G327:G329)</f>
        <v>2030</v>
      </c>
      <c r="D324" s="309"/>
      <c r="E324" s="309"/>
      <c r="F324" s="309"/>
      <c r="G324" s="309"/>
      <c r="H324" s="228">
        <v>3</v>
      </c>
    </row>
    <row r="325" spans="1:8" ht="49.5" customHeight="1" x14ac:dyDescent="0.25">
      <c r="A325" s="285">
        <v>3</v>
      </c>
      <c r="B325" s="288" t="s">
        <v>400</v>
      </c>
      <c r="C325" s="307" t="s">
        <v>401</v>
      </c>
      <c r="D325" s="307"/>
      <c r="E325" s="307"/>
      <c r="F325" s="307"/>
      <c r="G325" s="307"/>
      <c r="H325" s="228">
        <v>4</v>
      </c>
    </row>
    <row r="326" spans="1:8" ht="35.25" customHeight="1" x14ac:dyDescent="0.25">
      <c r="A326" s="285">
        <v>4</v>
      </c>
      <c r="B326" s="288" t="s">
        <v>402</v>
      </c>
      <c r="C326" s="307" t="s">
        <v>403</v>
      </c>
      <c r="D326" s="307"/>
      <c r="E326" s="307"/>
      <c r="F326" s="307"/>
      <c r="G326" s="307"/>
      <c r="H326" s="228">
        <v>5</v>
      </c>
    </row>
    <row r="327" spans="1:8" ht="35.25" customHeight="1" x14ac:dyDescent="0.25">
      <c r="A327" s="303">
        <v>5</v>
      </c>
      <c r="B327" s="304" t="s">
        <v>404</v>
      </c>
      <c r="C327" s="309" t="s">
        <v>405</v>
      </c>
      <c r="D327" s="309"/>
      <c r="E327" s="309"/>
      <c r="F327" s="309"/>
      <c r="G327" s="281">
        <f>600+250</f>
        <v>850</v>
      </c>
      <c r="H327" s="228">
        <v>6</v>
      </c>
    </row>
    <row r="328" spans="1:8" ht="35.25" customHeight="1" x14ac:dyDescent="0.25">
      <c r="A328" s="303"/>
      <c r="B328" s="304"/>
      <c r="C328" s="309" t="s">
        <v>406</v>
      </c>
      <c r="D328" s="309"/>
      <c r="E328" s="309"/>
      <c r="F328" s="309"/>
      <c r="G328" s="281">
        <v>1000</v>
      </c>
      <c r="H328" s="228">
        <v>6</v>
      </c>
    </row>
    <row r="329" spans="1:8" ht="35.25" customHeight="1" x14ac:dyDescent="0.25">
      <c r="A329" s="303"/>
      <c r="B329" s="304"/>
      <c r="C329" s="309" t="s">
        <v>407</v>
      </c>
      <c r="D329" s="309"/>
      <c r="E329" s="309"/>
      <c r="F329" s="309"/>
      <c r="G329" s="281">
        <v>180</v>
      </c>
      <c r="H329" s="228">
        <v>6</v>
      </c>
    </row>
    <row r="330" spans="1:8" ht="35.25" customHeight="1" x14ac:dyDescent="0.25">
      <c r="A330" s="285">
        <v>6</v>
      </c>
      <c r="B330" s="288" t="s">
        <v>408</v>
      </c>
      <c r="C330" s="307" t="s">
        <v>409</v>
      </c>
      <c r="D330" s="307"/>
      <c r="E330" s="307"/>
      <c r="F330" s="307"/>
      <c r="G330" s="307"/>
      <c r="H330" s="228">
        <v>7</v>
      </c>
    </row>
    <row r="331" spans="1:8" ht="35.25" customHeight="1" x14ac:dyDescent="0.25">
      <c r="A331" s="303">
        <v>7</v>
      </c>
      <c r="B331" s="304" t="s">
        <v>410</v>
      </c>
      <c r="C331" s="303" t="s">
        <v>391</v>
      </c>
      <c r="D331" s="303"/>
      <c r="E331" s="285" t="s">
        <v>392</v>
      </c>
      <c r="F331" s="285" t="s">
        <v>393</v>
      </c>
      <c r="G331" s="285" t="s">
        <v>394</v>
      </c>
      <c r="H331" s="228">
        <v>8</v>
      </c>
    </row>
    <row r="332" spans="1:8" ht="65.25" customHeight="1" x14ac:dyDescent="0.25">
      <c r="A332" s="303"/>
      <c r="B332" s="304"/>
      <c r="C332" s="330" t="s">
        <v>411</v>
      </c>
      <c r="D332" s="330"/>
      <c r="E332" s="286" t="s">
        <v>412</v>
      </c>
      <c r="F332" s="286" t="s">
        <v>413</v>
      </c>
      <c r="G332" s="286" t="s">
        <v>414</v>
      </c>
      <c r="H332" s="228">
        <v>9</v>
      </c>
    </row>
    <row r="333" spans="1:8" ht="35.25" customHeight="1" x14ac:dyDescent="0.2">
      <c r="A333" s="3"/>
      <c r="B333" s="6"/>
      <c r="C333" s="3"/>
      <c r="D333" s="3"/>
      <c r="E333" s="3"/>
      <c r="F333" s="3"/>
      <c r="G333" s="239"/>
      <c r="H333" s="228">
        <v>0</v>
      </c>
    </row>
    <row r="334" spans="1:8" ht="35.25" customHeight="1" x14ac:dyDescent="0.25">
      <c r="A334" s="153" t="s">
        <v>415</v>
      </c>
      <c r="B334" s="306" t="s">
        <v>416</v>
      </c>
      <c r="C334" s="306"/>
      <c r="D334" s="306"/>
      <c r="E334" s="306"/>
      <c r="F334" s="306"/>
      <c r="G334" s="306"/>
      <c r="H334" s="228">
        <v>1</v>
      </c>
    </row>
    <row r="335" spans="1:8" ht="35.25" customHeight="1" x14ac:dyDescent="0.25">
      <c r="A335" s="285">
        <v>1</v>
      </c>
      <c r="B335" s="288" t="s">
        <v>397</v>
      </c>
      <c r="C335" s="307" t="s">
        <v>398</v>
      </c>
      <c r="D335" s="307"/>
      <c r="E335" s="307"/>
      <c r="F335" s="307"/>
      <c r="G335" s="307"/>
      <c r="H335" s="228">
        <v>2</v>
      </c>
    </row>
    <row r="336" spans="1:8" ht="35.25" customHeight="1" x14ac:dyDescent="0.25">
      <c r="A336" s="285">
        <v>2</v>
      </c>
      <c r="B336" s="288" t="s">
        <v>399</v>
      </c>
      <c r="C336" s="308">
        <f>SUM(G339:G340)</f>
        <v>700</v>
      </c>
      <c r="D336" s="309"/>
      <c r="E336" s="309"/>
      <c r="F336" s="309"/>
      <c r="G336" s="309"/>
      <c r="H336" s="228">
        <v>3</v>
      </c>
    </row>
    <row r="337" spans="1:8" ht="42" customHeight="1" x14ac:dyDescent="0.25">
      <c r="A337" s="285">
        <v>3</v>
      </c>
      <c r="B337" s="288" t="s">
        <v>400</v>
      </c>
      <c r="C337" s="307" t="s">
        <v>1299</v>
      </c>
      <c r="D337" s="307"/>
      <c r="E337" s="307"/>
      <c r="F337" s="307"/>
      <c r="G337" s="307"/>
      <c r="H337" s="228">
        <v>4</v>
      </c>
    </row>
    <row r="338" spans="1:8" ht="35.25" customHeight="1" x14ac:dyDescent="0.25">
      <c r="A338" s="285">
        <v>4</v>
      </c>
      <c r="B338" s="288" t="s">
        <v>402</v>
      </c>
      <c r="C338" s="307" t="s">
        <v>418</v>
      </c>
      <c r="D338" s="307"/>
      <c r="E338" s="307"/>
      <c r="F338" s="307"/>
      <c r="G338" s="307"/>
      <c r="H338" s="228">
        <v>5</v>
      </c>
    </row>
    <row r="339" spans="1:8" ht="35.25" customHeight="1" x14ac:dyDescent="0.25">
      <c r="A339" s="303">
        <v>5</v>
      </c>
      <c r="B339" s="304" t="s">
        <v>404</v>
      </c>
      <c r="C339" s="309" t="s">
        <v>419</v>
      </c>
      <c r="D339" s="309"/>
      <c r="E339" s="309"/>
      <c r="F339" s="309"/>
      <c r="G339" s="281">
        <v>600</v>
      </c>
      <c r="H339" s="228">
        <v>6</v>
      </c>
    </row>
    <row r="340" spans="1:8" ht="35.25" customHeight="1" x14ac:dyDescent="0.25">
      <c r="A340" s="303"/>
      <c r="B340" s="304"/>
      <c r="C340" s="309" t="s">
        <v>420</v>
      </c>
      <c r="D340" s="309"/>
      <c r="E340" s="309"/>
      <c r="F340" s="309"/>
      <c r="G340" s="281">
        <v>100</v>
      </c>
      <c r="H340" s="228">
        <v>6</v>
      </c>
    </row>
    <row r="341" spans="1:8" ht="35.25" customHeight="1" x14ac:dyDescent="0.25">
      <c r="A341" s="285">
        <v>6</v>
      </c>
      <c r="B341" s="288" t="s">
        <v>408</v>
      </c>
      <c r="C341" s="307" t="s">
        <v>421</v>
      </c>
      <c r="D341" s="307"/>
      <c r="E341" s="307"/>
      <c r="F341" s="307"/>
      <c r="G341" s="307"/>
      <c r="H341" s="228">
        <v>7</v>
      </c>
    </row>
    <row r="342" spans="1:8" ht="35.25" customHeight="1" x14ac:dyDescent="0.25">
      <c r="A342" s="303">
        <v>7</v>
      </c>
      <c r="B342" s="304" t="s">
        <v>410</v>
      </c>
      <c r="C342" s="303" t="s">
        <v>391</v>
      </c>
      <c r="D342" s="303"/>
      <c r="E342" s="285" t="s">
        <v>392</v>
      </c>
      <c r="F342" s="285" t="s">
        <v>393</v>
      </c>
      <c r="G342" s="285" t="s">
        <v>394</v>
      </c>
      <c r="H342" s="228">
        <v>8</v>
      </c>
    </row>
    <row r="343" spans="1:8" ht="59.25" customHeight="1" x14ac:dyDescent="0.25">
      <c r="A343" s="303"/>
      <c r="B343" s="304"/>
      <c r="C343" s="330" t="s">
        <v>422</v>
      </c>
      <c r="D343" s="330"/>
      <c r="E343" s="286" t="s">
        <v>423</v>
      </c>
      <c r="F343" s="286" t="s">
        <v>424</v>
      </c>
      <c r="G343" s="286" t="s">
        <v>1300</v>
      </c>
      <c r="H343" s="228">
        <v>9</v>
      </c>
    </row>
    <row r="344" spans="1:8" ht="35.25" customHeight="1" x14ac:dyDescent="0.2">
      <c r="A344" s="3"/>
      <c r="B344" s="6"/>
      <c r="C344" s="3"/>
      <c r="D344" s="3"/>
      <c r="E344" s="3"/>
      <c r="F344" s="3"/>
      <c r="G344" s="239"/>
      <c r="H344" s="228">
        <v>0</v>
      </c>
    </row>
    <row r="345" spans="1:8" ht="35.25" customHeight="1" x14ac:dyDescent="0.25">
      <c r="A345" s="153" t="s">
        <v>425</v>
      </c>
      <c r="B345" s="306" t="s">
        <v>426</v>
      </c>
      <c r="C345" s="306"/>
      <c r="D345" s="306"/>
      <c r="E345" s="306"/>
      <c r="F345" s="306"/>
      <c r="G345" s="306"/>
      <c r="H345" s="228">
        <v>1</v>
      </c>
    </row>
    <row r="346" spans="1:8" ht="35.25" customHeight="1" x14ac:dyDescent="0.25">
      <c r="A346" s="285">
        <v>1</v>
      </c>
      <c r="B346" s="288" t="s">
        <v>397</v>
      </c>
      <c r="C346" s="307" t="s">
        <v>398</v>
      </c>
      <c r="D346" s="307"/>
      <c r="E346" s="307"/>
      <c r="F346" s="307"/>
      <c r="G346" s="307"/>
      <c r="H346" s="228">
        <v>2</v>
      </c>
    </row>
    <row r="347" spans="1:8" ht="35.25" customHeight="1" x14ac:dyDescent="0.25">
      <c r="A347" s="285">
        <v>2</v>
      </c>
      <c r="B347" s="288" t="s">
        <v>399</v>
      </c>
      <c r="C347" s="308">
        <f>SUM(G350:G352)</f>
        <v>750</v>
      </c>
      <c r="D347" s="309"/>
      <c r="E347" s="309"/>
      <c r="F347" s="309"/>
      <c r="G347" s="309"/>
      <c r="H347" s="228">
        <v>3</v>
      </c>
    </row>
    <row r="348" spans="1:8" ht="35.25" customHeight="1" x14ac:dyDescent="0.25">
      <c r="A348" s="285">
        <v>3</v>
      </c>
      <c r="B348" s="288" t="s">
        <v>400</v>
      </c>
      <c r="C348" s="307" t="s">
        <v>1301</v>
      </c>
      <c r="D348" s="307"/>
      <c r="E348" s="307"/>
      <c r="F348" s="307"/>
      <c r="G348" s="307"/>
      <c r="H348" s="228">
        <v>4</v>
      </c>
    </row>
    <row r="349" spans="1:8" ht="35.25" customHeight="1" x14ac:dyDescent="0.25">
      <c r="A349" s="285">
        <v>4</v>
      </c>
      <c r="B349" s="288" t="s">
        <v>402</v>
      </c>
      <c r="C349" s="307" t="s">
        <v>428</v>
      </c>
      <c r="D349" s="307"/>
      <c r="E349" s="307"/>
      <c r="F349" s="307"/>
      <c r="G349" s="307"/>
      <c r="H349" s="228">
        <v>5</v>
      </c>
    </row>
    <row r="350" spans="1:8" ht="35.25" customHeight="1" x14ac:dyDescent="0.25">
      <c r="A350" s="312">
        <v>5</v>
      </c>
      <c r="B350" s="305" t="s">
        <v>404</v>
      </c>
      <c r="C350" s="309" t="s">
        <v>429</v>
      </c>
      <c r="D350" s="309"/>
      <c r="E350" s="309"/>
      <c r="F350" s="309"/>
      <c r="G350" s="281">
        <v>700</v>
      </c>
      <c r="H350" s="228">
        <v>6</v>
      </c>
    </row>
    <row r="351" spans="1:8" ht="35.25" customHeight="1" x14ac:dyDescent="0.25">
      <c r="A351" s="319"/>
      <c r="B351" s="305"/>
      <c r="C351" s="309" t="s">
        <v>430</v>
      </c>
      <c r="D351" s="309"/>
      <c r="E351" s="309"/>
      <c r="F351" s="309"/>
      <c r="G351" s="281">
        <v>45</v>
      </c>
      <c r="H351" s="228">
        <v>6</v>
      </c>
    </row>
    <row r="352" spans="1:8" ht="35.25" customHeight="1" x14ac:dyDescent="0.25">
      <c r="A352" s="313"/>
      <c r="B352" s="305"/>
      <c r="C352" s="362" t="s">
        <v>1262</v>
      </c>
      <c r="D352" s="362"/>
      <c r="E352" s="362"/>
      <c r="F352" s="362"/>
      <c r="G352" s="281">
        <v>5</v>
      </c>
      <c r="H352" s="228">
        <v>6</v>
      </c>
    </row>
    <row r="353" spans="1:8" ht="35.25" customHeight="1" x14ac:dyDescent="0.25">
      <c r="A353" s="285">
        <v>6</v>
      </c>
      <c r="B353" s="288" t="s">
        <v>408</v>
      </c>
      <c r="C353" s="307" t="s">
        <v>431</v>
      </c>
      <c r="D353" s="307"/>
      <c r="E353" s="307"/>
      <c r="F353" s="307"/>
      <c r="G353" s="307"/>
      <c r="H353" s="228">
        <v>7</v>
      </c>
    </row>
    <row r="354" spans="1:8" ht="35.25" customHeight="1" x14ac:dyDescent="0.25">
      <c r="A354" s="303">
        <v>7</v>
      </c>
      <c r="B354" s="320" t="s">
        <v>410</v>
      </c>
      <c r="C354" s="303" t="s">
        <v>391</v>
      </c>
      <c r="D354" s="303"/>
      <c r="E354" s="285" t="s">
        <v>393</v>
      </c>
      <c r="F354" s="285" t="s">
        <v>392</v>
      </c>
      <c r="G354" s="285" t="s">
        <v>394</v>
      </c>
      <c r="H354" s="228">
        <v>8</v>
      </c>
    </row>
    <row r="355" spans="1:8" ht="35.25" customHeight="1" x14ac:dyDescent="0.25">
      <c r="A355" s="303"/>
      <c r="B355" s="321"/>
      <c r="C355" s="330" t="s">
        <v>432</v>
      </c>
      <c r="D355" s="330"/>
      <c r="E355" s="286" t="s">
        <v>433</v>
      </c>
      <c r="F355" s="286" t="s">
        <v>434</v>
      </c>
      <c r="G355" s="286"/>
      <c r="H355" s="228">
        <v>9</v>
      </c>
    </row>
    <row r="356" spans="1:8" ht="35.25" customHeight="1" x14ac:dyDescent="0.25">
      <c r="A356" s="303"/>
      <c r="B356" s="322"/>
      <c r="C356" s="330" t="s">
        <v>435</v>
      </c>
      <c r="D356" s="330"/>
      <c r="E356" s="286">
        <v>21</v>
      </c>
      <c r="F356" s="286">
        <v>26</v>
      </c>
      <c r="G356" s="286"/>
      <c r="H356" s="228">
        <v>9</v>
      </c>
    </row>
    <row r="357" spans="1:8" ht="35.25" customHeight="1" x14ac:dyDescent="0.25">
      <c r="A357" s="153"/>
      <c r="B357" s="189"/>
      <c r="C357" s="190"/>
      <c r="D357" s="190"/>
      <c r="E357" s="190"/>
      <c r="F357" s="190"/>
      <c r="G357" s="299"/>
      <c r="H357" s="228">
        <v>0</v>
      </c>
    </row>
    <row r="358" spans="1:8" ht="35.25" customHeight="1" x14ac:dyDescent="0.25">
      <c r="A358" s="153" t="s">
        <v>436</v>
      </c>
      <c r="B358" s="306" t="s">
        <v>437</v>
      </c>
      <c r="C358" s="306"/>
      <c r="D358" s="306"/>
      <c r="E358" s="306"/>
      <c r="F358" s="306"/>
      <c r="G358" s="306"/>
      <c r="H358" s="228">
        <v>1</v>
      </c>
    </row>
    <row r="359" spans="1:8" ht="35.25" customHeight="1" x14ac:dyDescent="0.25">
      <c r="A359" s="285">
        <v>1</v>
      </c>
      <c r="B359" s="288" t="s">
        <v>397</v>
      </c>
      <c r="C359" s="414" t="s">
        <v>438</v>
      </c>
      <c r="D359" s="415"/>
      <c r="E359" s="415"/>
      <c r="F359" s="415"/>
      <c r="G359" s="416"/>
      <c r="H359" s="228">
        <v>2</v>
      </c>
    </row>
    <row r="360" spans="1:8" ht="35.25" customHeight="1" x14ac:dyDescent="0.25">
      <c r="A360" s="285">
        <v>2</v>
      </c>
      <c r="B360" s="288" t="s">
        <v>399</v>
      </c>
      <c r="C360" s="417">
        <f>SUM(G363:G364)</f>
        <v>135.738</v>
      </c>
      <c r="D360" s="418"/>
      <c r="E360" s="418"/>
      <c r="F360" s="418"/>
      <c r="G360" s="419"/>
      <c r="H360" s="228">
        <v>3</v>
      </c>
    </row>
    <row r="361" spans="1:8" ht="35.25" customHeight="1" x14ac:dyDescent="0.25">
      <c r="A361" s="285">
        <v>3</v>
      </c>
      <c r="B361" s="288" t="s">
        <v>400</v>
      </c>
      <c r="C361" s="414" t="s">
        <v>439</v>
      </c>
      <c r="D361" s="415"/>
      <c r="E361" s="415"/>
      <c r="F361" s="415"/>
      <c r="G361" s="416"/>
      <c r="H361" s="228">
        <v>4</v>
      </c>
    </row>
    <row r="362" spans="1:8" ht="35.25" customHeight="1" x14ac:dyDescent="0.25">
      <c r="A362" s="285">
        <v>4</v>
      </c>
      <c r="B362" s="288" t="s">
        <v>402</v>
      </c>
      <c r="C362" s="414" t="s">
        <v>440</v>
      </c>
      <c r="D362" s="415"/>
      <c r="E362" s="415"/>
      <c r="F362" s="415"/>
      <c r="G362" s="416"/>
      <c r="H362" s="228">
        <v>5</v>
      </c>
    </row>
    <row r="363" spans="1:8" ht="25.5" customHeight="1" x14ac:dyDescent="0.25">
      <c r="A363" s="303">
        <v>5</v>
      </c>
      <c r="B363" s="320" t="s">
        <v>404</v>
      </c>
      <c r="C363" s="363" t="s">
        <v>441</v>
      </c>
      <c r="D363" s="364"/>
      <c r="E363" s="364"/>
      <c r="F363" s="365"/>
      <c r="G363" s="281">
        <v>125.738</v>
      </c>
      <c r="H363" s="228">
        <v>6</v>
      </c>
    </row>
    <row r="364" spans="1:8" ht="25.5" customHeight="1" x14ac:dyDescent="0.25">
      <c r="A364" s="303"/>
      <c r="B364" s="322"/>
      <c r="C364" s="363" t="s">
        <v>442</v>
      </c>
      <c r="D364" s="364"/>
      <c r="E364" s="364"/>
      <c r="F364" s="365"/>
      <c r="G364" s="281">
        <v>10</v>
      </c>
      <c r="H364" s="228">
        <v>6</v>
      </c>
    </row>
    <row r="365" spans="1:8" ht="35.25" customHeight="1" x14ac:dyDescent="0.25">
      <c r="A365" s="285">
        <v>6</v>
      </c>
      <c r="B365" s="288" t="s">
        <v>408</v>
      </c>
      <c r="C365" s="414" t="s">
        <v>443</v>
      </c>
      <c r="D365" s="415"/>
      <c r="E365" s="415"/>
      <c r="F365" s="415"/>
      <c r="G365" s="416"/>
      <c r="H365" s="228">
        <v>7</v>
      </c>
    </row>
    <row r="366" spans="1:8" ht="35.25" customHeight="1" x14ac:dyDescent="0.25">
      <c r="A366" s="303">
        <v>7</v>
      </c>
      <c r="B366" s="320" t="s">
        <v>410</v>
      </c>
      <c r="C366" s="303" t="s">
        <v>391</v>
      </c>
      <c r="D366" s="303"/>
      <c r="E366" s="285" t="s">
        <v>393</v>
      </c>
      <c r="F366" s="285" t="s">
        <v>392</v>
      </c>
      <c r="G366" s="285" t="s">
        <v>394</v>
      </c>
      <c r="H366" s="228">
        <v>8</v>
      </c>
    </row>
    <row r="367" spans="1:8" ht="35.25" customHeight="1" x14ac:dyDescent="0.25">
      <c r="A367" s="303"/>
      <c r="B367" s="321"/>
      <c r="C367" s="330" t="s">
        <v>444</v>
      </c>
      <c r="D367" s="330"/>
      <c r="E367" s="286">
        <v>29</v>
      </c>
      <c r="F367" s="286">
        <v>29</v>
      </c>
      <c r="G367" s="286"/>
      <c r="H367" s="228">
        <v>9</v>
      </c>
    </row>
    <row r="368" spans="1:8" ht="35.25" customHeight="1" x14ac:dyDescent="0.25">
      <c r="A368" s="303"/>
      <c r="B368" s="322"/>
      <c r="C368" s="330" t="s">
        <v>445</v>
      </c>
      <c r="D368" s="330"/>
      <c r="E368" s="286">
        <v>100</v>
      </c>
      <c r="F368" s="286">
        <v>200</v>
      </c>
      <c r="G368" s="286"/>
      <c r="H368" s="228">
        <v>9</v>
      </c>
    </row>
    <row r="369" spans="1:8" ht="35.25" customHeight="1" x14ac:dyDescent="0.25">
      <c r="A369" s="153"/>
      <c r="B369" s="189"/>
      <c r="C369" s="190"/>
      <c r="D369" s="190"/>
      <c r="E369" s="190"/>
      <c r="F369" s="190"/>
      <c r="G369" s="299"/>
      <c r="H369" s="228">
        <v>0</v>
      </c>
    </row>
    <row r="370" spans="1:8" ht="35.25" customHeight="1" x14ac:dyDescent="0.25">
      <c r="A370" s="153" t="s">
        <v>446</v>
      </c>
      <c r="B370" s="306" t="s">
        <v>447</v>
      </c>
      <c r="C370" s="306"/>
      <c r="D370" s="306"/>
      <c r="E370" s="306"/>
      <c r="F370" s="306"/>
      <c r="G370" s="306"/>
      <c r="H370" s="228">
        <v>1</v>
      </c>
    </row>
    <row r="371" spans="1:8" ht="35.25" customHeight="1" x14ac:dyDescent="0.25">
      <c r="A371" s="279">
        <v>1</v>
      </c>
      <c r="B371" s="280" t="s">
        <v>381</v>
      </c>
      <c r="C371" s="307" t="s">
        <v>438</v>
      </c>
      <c r="D371" s="307"/>
      <c r="E371" s="307"/>
      <c r="F371" s="307"/>
      <c r="G371" s="307"/>
      <c r="H371" s="228">
        <v>2</v>
      </c>
    </row>
    <row r="372" spans="1:8" ht="35.25" customHeight="1" x14ac:dyDescent="0.25">
      <c r="A372" s="279">
        <v>2</v>
      </c>
      <c r="B372" s="280" t="s">
        <v>383</v>
      </c>
      <c r="C372" s="308">
        <f>C381+C397</f>
        <v>3084.3</v>
      </c>
      <c r="D372" s="309"/>
      <c r="E372" s="309"/>
      <c r="F372" s="309"/>
      <c r="G372" s="309"/>
      <c r="H372" s="228">
        <v>3</v>
      </c>
    </row>
    <row r="373" spans="1:8" ht="65.25" customHeight="1" x14ac:dyDescent="0.25">
      <c r="A373" s="279">
        <v>3</v>
      </c>
      <c r="B373" s="280" t="s">
        <v>384</v>
      </c>
      <c r="C373" s="307" t="s">
        <v>448</v>
      </c>
      <c r="D373" s="307"/>
      <c r="E373" s="307"/>
      <c r="F373" s="307"/>
      <c r="G373" s="307"/>
      <c r="H373" s="228">
        <v>4</v>
      </c>
    </row>
    <row r="374" spans="1:8" ht="35.25" customHeight="1" x14ac:dyDescent="0.25">
      <c r="A374" s="279">
        <v>4</v>
      </c>
      <c r="B374" s="280" t="s">
        <v>386</v>
      </c>
      <c r="C374" s="307" t="s">
        <v>449</v>
      </c>
      <c r="D374" s="307"/>
      <c r="E374" s="307"/>
      <c r="F374" s="307"/>
      <c r="G374" s="307"/>
      <c r="H374" s="228">
        <v>5</v>
      </c>
    </row>
    <row r="375" spans="1:8" ht="35.25" customHeight="1" x14ac:dyDescent="0.25">
      <c r="A375" s="279">
        <v>5</v>
      </c>
      <c r="B375" s="280" t="s">
        <v>388</v>
      </c>
      <c r="C375" s="307" t="s">
        <v>450</v>
      </c>
      <c r="D375" s="307"/>
      <c r="E375" s="307"/>
      <c r="F375" s="307"/>
      <c r="G375" s="307"/>
      <c r="H375" s="228">
        <v>7</v>
      </c>
    </row>
    <row r="376" spans="1:8" ht="35.25" customHeight="1" x14ac:dyDescent="0.25">
      <c r="A376" s="303">
        <v>6</v>
      </c>
      <c r="B376" s="304" t="s">
        <v>390</v>
      </c>
      <c r="C376" s="303" t="s">
        <v>391</v>
      </c>
      <c r="D376" s="303"/>
      <c r="E376" s="285" t="s">
        <v>392</v>
      </c>
      <c r="F376" s="285" t="s">
        <v>393</v>
      </c>
      <c r="G376" s="285" t="s">
        <v>394</v>
      </c>
      <c r="H376" s="228">
        <v>8</v>
      </c>
    </row>
    <row r="377" spans="1:8" ht="35.25" customHeight="1" x14ac:dyDescent="0.25">
      <c r="A377" s="303"/>
      <c r="B377" s="304"/>
      <c r="C377" s="330" t="s">
        <v>451</v>
      </c>
      <c r="D377" s="330"/>
      <c r="E377" s="192">
        <v>1</v>
      </c>
      <c r="F377" s="192">
        <v>1</v>
      </c>
      <c r="G377" s="187"/>
      <c r="H377" s="228">
        <v>9</v>
      </c>
    </row>
    <row r="378" spans="1:8" ht="35.25" customHeight="1" x14ac:dyDescent="0.25">
      <c r="A378" s="153"/>
      <c r="B378" s="189"/>
      <c r="C378" s="190"/>
      <c r="D378" s="190"/>
      <c r="E378" s="190"/>
      <c r="F378" s="190"/>
      <c r="G378" s="299"/>
      <c r="H378" s="228">
        <v>0</v>
      </c>
    </row>
    <row r="379" spans="1:8" ht="35.25" customHeight="1" x14ac:dyDescent="0.25">
      <c r="A379" s="153" t="s">
        <v>452</v>
      </c>
      <c r="B379" s="306" t="s">
        <v>453</v>
      </c>
      <c r="C379" s="306"/>
      <c r="D379" s="306"/>
      <c r="E379" s="306"/>
      <c r="F379" s="306"/>
      <c r="G379" s="306"/>
      <c r="H379" s="228">
        <v>1</v>
      </c>
    </row>
    <row r="380" spans="1:8" ht="35.25" customHeight="1" x14ac:dyDescent="0.25">
      <c r="A380" s="279">
        <v>1</v>
      </c>
      <c r="B380" s="280" t="s">
        <v>397</v>
      </c>
      <c r="C380" s="307" t="s">
        <v>454</v>
      </c>
      <c r="D380" s="307"/>
      <c r="E380" s="307"/>
      <c r="F380" s="307"/>
      <c r="G380" s="307"/>
      <c r="H380" s="228">
        <v>2</v>
      </c>
    </row>
    <row r="381" spans="1:8" ht="35.25" customHeight="1" x14ac:dyDescent="0.25">
      <c r="A381" s="279">
        <v>2</v>
      </c>
      <c r="B381" s="280" t="s">
        <v>399</v>
      </c>
      <c r="C381" s="308">
        <f>SUM(G384:G386)</f>
        <v>2954.3</v>
      </c>
      <c r="D381" s="309"/>
      <c r="E381" s="309"/>
      <c r="F381" s="309"/>
      <c r="G381" s="309"/>
      <c r="H381" s="228">
        <v>3</v>
      </c>
    </row>
    <row r="382" spans="1:8" ht="45.75" customHeight="1" x14ac:dyDescent="0.25">
      <c r="A382" s="279">
        <v>3</v>
      </c>
      <c r="B382" s="280" t="s">
        <v>400</v>
      </c>
      <c r="C382" s="307" t="s">
        <v>455</v>
      </c>
      <c r="D382" s="307"/>
      <c r="E382" s="307"/>
      <c r="F382" s="307"/>
      <c r="G382" s="307"/>
      <c r="H382" s="228">
        <v>4</v>
      </c>
    </row>
    <row r="383" spans="1:8" ht="35.25" customHeight="1" x14ac:dyDescent="0.25">
      <c r="A383" s="279">
        <v>4</v>
      </c>
      <c r="B383" s="280" t="s">
        <v>402</v>
      </c>
      <c r="C383" s="307" t="s">
        <v>456</v>
      </c>
      <c r="D383" s="307"/>
      <c r="E383" s="307"/>
      <c r="F383" s="307"/>
      <c r="G383" s="307"/>
      <c r="H383" s="228">
        <v>5</v>
      </c>
    </row>
    <row r="384" spans="1:8" ht="15.75" customHeight="1" x14ac:dyDescent="0.25">
      <c r="A384" s="303">
        <v>5</v>
      </c>
      <c r="B384" s="320" t="s">
        <v>404</v>
      </c>
      <c r="C384" s="309" t="s">
        <v>457</v>
      </c>
      <c r="D384" s="309"/>
      <c r="E384" s="309"/>
      <c r="F384" s="309"/>
      <c r="G384" s="281">
        <f>226.1+438.5+18+16</f>
        <v>698.6</v>
      </c>
      <c r="H384" s="228">
        <v>6</v>
      </c>
    </row>
    <row r="385" spans="1:8" ht="15.75" customHeight="1" x14ac:dyDescent="0.25">
      <c r="A385" s="303"/>
      <c r="B385" s="321"/>
      <c r="C385" s="309" t="s">
        <v>458</v>
      </c>
      <c r="D385" s="309"/>
      <c r="E385" s="309"/>
      <c r="F385" s="309"/>
      <c r="G385" s="281">
        <v>544</v>
      </c>
      <c r="H385" s="228">
        <v>6</v>
      </c>
    </row>
    <row r="386" spans="1:8" ht="15.75" customHeight="1" x14ac:dyDescent="0.25">
      <c r="A386" s="303"/>
      <c r="B386" s="322"/>
      <c r="C386" s="309" t="s">
        <v>442</v>
      </c>
      <c r="D386" s="309"/>
      <c r="E386" s="309"/>
      <c r="F386" s="309"/>
      <c r="G386" s="281">
        <v>1711.7</v>
      </c>
      <c r="H386" s="228">
        <v>6</v>
      </c>
    </row>
    <row r="387" spans="1:8" ht="35.25" customHeight="1" x14ac:dyDescent="0.25">
      <c r="A387" s="279">
        <v>6</v>
      </c>
      <c r="B387" s="280" t="s">
        <v>408</v>
      </c>
      <c r="C387" s="307" t="s">
        <v>1302</v>
      </c>
      <c r="D387" s="307"/>
      <c r="E387" s="307"/>
      <c r="F387" s="307"/>
      <c r="G387" s="307"/>
      <c r="H387" s="228">
        <v>7</v>
      </c>
    </row>
    <row r="388" spans="1:8" ht="35.25" customHeight="1" x14ac:dyDescent="0.25">
      <c r="A388" s="303">
        <v>7</v>
      </c>
      <c r="B388" s="304" t="s">
        <v>410</v>
      </c>
      <c r="C388" s="303" t="s">
        <v>391</v>
      </c>
      <c r="D388" s="303"/>
      <c r="E388" s="285" t="s">
        <v>393</v>
      </c>
      <c r="F388" s="285" t="s">
        <v>392</v>
      </c>
      <c r="G388" s="285" t="s">
        <v>394</v>
      </c>
      <c r="H388" s="228">
        <v>8</v>
      </c>
    </row>
    <row r="389" spans="1:8" ht="35.25" customHeight="1" x14ac:dyDescent="0.25">
      <c r="A389" s="303"/>
      <c r="B389" s="304"/>
      <c r="C389" s="330" t="s">
        <v>460</v>
      </c>
      <c r="D389" s="330"/>
      <c r="E389" s="286">
        <v>16200</v>
      </c>
      <c r="F389" s="286">
        <v>16300</v>
      </c>
      <c r="G389" s="286"/>
      <c r="H389" s="228">
        <v>9</v>
      </c>
    </row>
    <row r="390" spans="1:8" ht="35.25" customHeight="1" x14ac:dyDescent="0.25">
      <c r="A390" s="303"/>
      <c r="B390" s="304"/>
      <c r="C390" s="330" t="s">
        <v>461</v>
      </c>
      <c r="D390" s="330"/>
      <c r="E390" s="286">
        <v>1200</v>
      </c>
      <c r="F390" s="286">
        <v>1000</v>
      </c>
      <c r="G390" s="421" t="s">
        <v>462</v>
      </c>
      <c r="H390" s="228">
        <v>9</v>
      </c>
    </row>
    <row r="391" spans="1:8" ht="35.25" customHeight="1" x14ac:dyDescent="0.25">
      <c r="A391" s="303"/>
      <c r="B391" s="304"/>
      <c r="C391" s="330" t="s">
        <v>463</v>
      </c>
      <c r="D391" s="330"/>
      <c r="E391" s="286">
        <v>6700</v>
      </c>
      <c r="F391" s="286">
        <v>9900</v>
      </c>
      <c r="G391" s="422"/>
      <c r="H391" s="228">
        <v>9</v>
      </c>
    </row>
    <row r="392" spans="1:8" ht="35.25" customHeight="1" x14ac:dyDescent="0.25">
      <c r="A392" s="303"/>
      <c r="B392" s="304"/>
      <c r="C392" s="330" t="s">
        <v>464</v>
      </c>
      <c r="D392" s="330"/>
      <c r="E392" s="286">
        <v>80</v>
      </c>
      <c r="F392" s="286">
        <v>20</v>
      </c>
      <c r="G392" s="422"/>
      <c r="H392" s="228">
        <v>9</v>
      </c>
    </row>
    <row r="393" spans="1:8" ht="35.25" customHeight="1" x14ac:dyDescent="0.25">
      <c r="A393" s="303"/>
      <c r="B393" s="304"/>
      <c r="C393" s="330" t="s">
        <v>465</v>
      </c>
      <c r="D393" s="330"/>
      <c r="E393" s="286" t="s">
        <v>466</v>
      </c>
      <c r="F393" s="286" t="s">
        <v>467</v>
      </c>
      <c r="G393" s="423"/>
      <c r="H393" s="228">
        <v>9</v>
      </c>
    </row>
    <row r="394" spans="1:8" ht="35.25" customHeight="1" x14ac:dyDescent="0.25">
      <c r="A394" s="153"/>
      <c r="B394" s="189"/>
      <c r="C394" s="190"/>
      <c r="D394" s="190"/>
      <c r="E394" s="190"/>
      <c r="F394" s="190"/>
      <c r="G394" s="299"/>
      <c r="H394" s="228">
        <v>0</v>
      </c>
    </row>
    <row r="395" spans="1:8" ht="35.25" customHeight="1" x14ac:dyDescent="0.25">
      <c r="A395" s="153" t="s">
        <v>468</v>
      </c>
      <c r="B395" s="306" t="s">
        <v>469</v>
      </c>
      <c r="C395" s="306"/>
      <c r="D395" s="306"/>
      <c r="E395" s="306"/>
      <c r="F395" s="306"/>
      <c r="G395" s="306"/>
      <c r="H395" s="228">
        <v>1</v>
      </c>
    </row>
    <row r="396" spans="1:8" ht="35.25" customHeight="1" x14ac:dyDescent="0.25">
      <c r="A396" s="285">
        <v>1</v>
      </c>
      <c r="B396" s="288" t="s">
        <v>397</v>
      </c>
      <c r="C396" s="307" t="s">
        <v>454</v>
      </c>
      <c r="D396" s="307"/>
      <c r="E396" s="307"/>
      <c r="F396" s="307"/>
      <c r="G396" s="307"/>
      <c r="H396" s="228">
        <v>2</v>
      </c>
    </row>
    <row r="397" spans="1:8" ht="35.25" customHeight="1" x14ac:dyDescent="0.25">
      <c r="A397" s="285">
        <v>2</v>
      </c>
      <c r="B397" s="288" t="s">
        <v>399</v>
      </c>
      <c r="C397" s="308">
        <f>SUM(G400:G401)</f>
        <v>130</v>
      </c>
      <c r="D397" s="309"/>
      <c r="E397" s="309"/>
      <c r="F397" s="309"/>
      <c r="G397" s="309"/>
      <c r="H397" s="228">
        <v>3</v>
      </c>
    </row>
    <row r="398" spans="1:8" ht="35.25" customHeight="1" x14ac:dyDescent="0.25">
      <c r="A398" s="285">
        <v>3</v>
      </c>
      <c r="B398" s="288" t="s">
        <v>400</v>
      </c>
      <c r="C398" s="307" t="s">
        <v>470</v>
      </c>
      <c r="D398" s="307"/>
      <c r="E398" s="307"/>
      <c r="F398" s="307"/>
      <c r="G398" s="307"/>
      <c r="H398" s="228">
        <v>4</v>
      </c>
    </row>
    <row r="399" spans="1:8" ht="35.25" customHeight="1" x14ac:dyDescent="0.25">
      <c r="A399" s="285">
        <v>4</v>
      </c>
      <c r="B399" s="288" t="s">
        <v>402</v>
      </c>
      <c r="C399" s="307" t="s">
        <v>471</v>
      </c>
      <c r="D399" s="307"/>
      <c r="E399" s="307"/>
      <c r="F399" s="307"/>
      <c r="G399" s="307"/>
      <c r="H399" s="228">
        <v>5</v>
      </c>
    </row>
    <row r="400" spans="1:8" ht="35.25" customHeight="1" x14ac:dyDescent="0.25">
      <c r="A400" s="312">
        <v>5</v>
      </c>
      <c r="B400" s="320" t="s">
        <v>404</v>
      </c>
      <c r="C400" s="309" t="s">
        <v>472</v>
      </c>
      <c r="D400" s="309"/>
      <c r="E400" s="309"/>
      <c r="F400" s="309"/>
      <c r="G400" s="281">
        <v>10</v>
      </c>
      <c r="H400" s="228">
        <v>6</v>
      </c>
    </row>
    <row r="401" spans="1:8" ht="35.25" customHeight="1" x14ac:dyDescent="0.25">
      <c r="A401" s="313"/>
      <c r="B401" s="322"/>
      <c r="C401" s="309" t="s">
        <v>473</v>
      </c>
      <c r="D401" s="309"/>
      <c r="E401" s="309"/>
      <c r="F401" s="309"/>
      <c r="G401" s="281">
        <v>120</v>
      </c>
      <c r="H401" s="228">
        <v>6</v>
      </c>
    </row>
    <row r="402" spans="1:8" ht="35.25" customHeight="1" x14ac:dyDescent="0.25">
      <c r="A402" s="285">
        <v>6</v>
      </c>
      <c r="B402" s="288" t="s">
        <v>408</v>
      </c>
      <c r="C402" s="307" t="s">
        <v>474</v>
      </c>
      <c r="D402" s="307"/>
      <c r="E402" s="307"/>
      <c r="F402" s="307"/>
      <c r="G402" s="307"/>
      <c r="H402" s="228">
        <v>7</v>
      </c>
    </row>
    <row r="403" spans="1:8" ht="35.25" customHeight="1" x14ac:dyDescent="0.25">
      <c r="A403" s="312">
        <v>7</v>
      </c>
      <c r="B403" s="320" t="s">
        <v>410</v>
      </c>
      <c r="C403" s="303" t="s">
        <v>391</v>
      </c>
      <c r="D403" s="303"/>
      <c r="E403" s="285" t="s">
        <v>392</v>
      </c>
      <c r="F403" s="285" t="s">
        <v>392</v>
      </c>
      <c r="G403" s="285" t="s">
        <v>394</v>
      </c>
      <c r="H403" s="228">
        <v>8</v>
      </c>
    </row>
    <row r="404" spans="1:8" ht="35.25" customHeight="1" x14ac:dyDescent="0.25">
      <c r="A404" s="319"/>
      <c r="B404" s="321"/>
      <c r="C404" s="330" t="s">
        <v>475</v>
      </c>
      <c r="D404" s="330"/>
      <c r="E404" s="286">
        <v>85</v>
      </c>
      <c r="F404" s="286">
        <v>100</v>
      </c>
      <c r="G404" s="286"/>
      <c r="H404" s="228">
        <v>9</v>
      </c>
    </row>
    <row r="405" spans="1:8" ht="35.25" customHeight="1" x14ac:dyDescent="0.25">
      <c r="A405" s="313"/>
      <c r="B405" s="322"/>
      <c r="C405" s="330" t="s">
        <v>476</v>
      </c>
      <c r="D405" s="330"/>
      <c r="E405" s="286">
        <v>2</v>
      </c>
      <c r="F405" s="286">
        <v>3</v>
      </c>
      <c r="G405" s="286"/>
      <c r="H405" s="228">
        <v>9</v>
      </c>
    </row>
    <row r="406" spans="1:8" ht="35.25" customHeight="1" x14ac:dyDescent="0.25">
      <c r="A406" s="153"/>
      <c r="B406" s="189"/>
      <c r="C406" s="190"/>
      <c r="D406" s="190"/>
      <c r="E406" s="190"/>
      <c r="F406" s="190"/>
      <c r="G406" s="299"/>
      <c r="H406" s="228">
        <v>0</v>
      </c>
    </row>
    <row r="407" spans="1:8" ht="35.25" customHeight="1" x14ac:dyDescent="0.25">
      <c r="A407" s="153" t="s">
        <v>477</v>
      </c>
      <c r="B407" s="306" t="s">
        <v>478</v>
      </c>
      <c r="C407" s="306"/>
      <c r="D407" s="306"/>
      <c r="E407" s="306"/>
      <c r="F407" s="306"/>
      <c r="G407" s="306"/>
      <c r="H407" s="228">
        <v>1</v>
      </c>
    </row>
    <row r="408" spans="1:8" ht="35.25" customHeight="1" x14ac:dyDescent="0.25">
      <c r="A408" s="285">
        <v>1</v>
      </c>
      <c r="B408" s="288" t="s">
        <v>381</v>
      </c>
      <c r="C408" s="307" t="s">
        <v>479</v>
      </c>
      <c r="D408" s="307"/>
      <c r="E408" s="307"/>
      <c r="F408" s="307"/>
      <c r="G408" s="307"/>
      <c r="H408" s="228">
        <v>2</v>
      </c>
    </row>
    <row r="409" spans="1:8" ht="35.25" customHeight="1" x14ac:dyDescent="0.25">
      <c r="A409" s="285">
        <v>2</v>
      </c>
      <c r="B409" s="288" t="s">
        <v>383</v>
      </c>
      <c r="C409" s="308">
        <f>C418+C429</f>
        <v>635</v>
      </c>
      <c r="D409" s="309"/>
      <c r="E409" s="309"/>
      <c r="F409" s="309"/>
      <c r="G409" s="309"/>
      <c r="H409" s="228">
        <v>3</v>
      </c>
    </row>
    <row r="410" spans="1:8" ht="45.75" customHeight="1" x14ac:dyDescent="0.25">
      <c r="A410" s="285">
        <v>3</v>
      </c>
      <c r="B410" s="288" t="s">
        <v>384</v>
      </c>
      <c r="C410" s="307" t="s">
        <v>480</v>
      </c>
      <c r="D410" s="307"/>
      <c r="E410" s="307"/>
      <c r="F410" s="307"/>
      <c r="G410" s="307"/>
      <c r="H410" s="228">
        <v>4</v>
      </c>
    </row>
    <row r="411" spans="1:8" ht="35.25" customHeight="1" x14ac:dyDescent="0.25">
      <c r="A411" s="285">
        <v>4</v>
      </c>
      <c r="B411" s="288" t="s">
        <v>386</v>
      </c>
      <c r="C411" s="307" t="s">
        <v>481</v>
      </c>
      <c r="D411" s="307"/>
      <c r="E411" s="307"/>
      <c r="F411" s="307"/>
      <c r="G411" s="307"/>
      <c r="H411" s="228">
        <v>5</v>
      </c>
    </row>
    <row r="412" spans="1:8" ht="35.25" customHeight="1" x14ac:dyDescent="0.25">
      <c r="A412" s="285">
        <v>5</v>
      </c>
      <c r="B412" s="288" t="s">
        <v>388</v>
      </c>
      <c r="C412" s="307" t="s">
        <v>1303</v>
      </c>
      <c r="D412" s="307"/>
      <c r="E412" s="307"/>
      <c r="F412" s="307"/>
      <c r="G412" s="307"/>
      <c r="H412" s="228">
        <v>7</v>
      </c>
    </row>
    <row r="413" spans="1:8" ht="35.25" customHeight="1" x14ac:dyDescent="0.25">
      <c r="A413" s="303">
        <v>6</v>
      </c>
      <c r="B413" s="304" t="s">
        <v>390</v>
      </c>
      <c r="C413" s="303" t="s">
        <v>391</v>
      </c>
      <c r="D413" s="303"/>
      <c r="E413" s="285" t="s">
        <v>392</v>
      </c>
      <c r="F413" s="285" t="s">
        <v>393</v>
      </c>
      <c r="G413" s="285" t="s">
        <v>394</v>
      </c>
      <c r="H413" s="228">
        <v>8</v>
      </c>
    </row>
    <row r="414" spans="1:8" ht="35.25" customHeight="1" x14ac:dyDescent="0.25">
      <c r="A414" s="303"/>
      <c r="B414" s="304"/>
      <c r="C414" s="330" t="s">
        <v>1304</v>
      </c>
      <c r="D414" s="330"/>
      <c r="E414" s="286"/>
      <c r="F414" s="286"/>
      <c r="G414" s="286"/>
      <c r="H414" s="228">
        <v>9</v>
      </c>
    </row>
    <row r="415" spans="1:8" ht="35.25" customHeight="1" x14ac:dyDescent="0.25">
      <c r="A415" s="153"/>
      <c r="B415" s="189"/>
      <c r="C415" s="190"/>
      <c r="D415" s="190"/>
      <c r="E415" s="190"/>
      <c r="F415" s="190"/>
      <c r="G415" s="299"/>
      <c r="H415" s="228">
        <v>0</v>
      </c>
    </row>
    <row r="416" spans="1:8" ht="35.25" customHeight="1" x14ac:dyDescent="0.25">
      <c r="A416" s="153" t="s">
        <v>485</v>
      </c>
      <c r="B416" s="306" t="s">
        <v>486</v>
      </c>
      <c r="C416" s="306"/>
      <c r="D416" s="306"/>
      <c r="E416" s="306"/>
      <c r="F416" s="306"/>
      <c r="G416" s="306"/>
      <c r="H416" s="228">
        <v>1</v>
      </c>
    </row>
    <row r="417" spans="1:8" ht="35.25" customHeight="1" x14ac:dyDescent="0.25">
      <c r="A417" s="285">
        <v>1</v>
      </c>
      <c r="B417" s="288" t="s">
        <v>397</v>
      </c>
      <c r="C417" s="307" t="s">
        <v>487</v>
      </c>
      <c r="D417" s="307"/>
      <c r="E417" s="307"/>
      <c r="F417" s="307"/>
      <c r="G417" s="307"/>
      <c r="H417" s="228">
        <v>2</v>
      </c>
    </row>
    <row r="418" spans="1:8" ht="35.25" customHeight="1" x14ac:dyDescent="0.25">
      <c r="A418" s="285">
        <v>2</v>
      </c>
      <c r="B418" s="288" t="s">
        <v>399</v>
      </c>
      <c r="C418" s="308">
        <f>SUM(G421:G422)</f>
        <v>320</v>
      </c>
      <c r="D418" s="309"/>
      <c r="E418" s="309"/>
      <c r="F418" s="309"/>
      <c r="G418" s="309"/>
      <c r="H418" s="228">
        <v>3</v>
      </c>
    </row>
    <row r="419" spans="1:8" ht="99" customHeight="1" x14ac:dyDescent="0.25">
      <c r="A419" s="285">
        <v>3</v>
      </c>
      <c r="B419" s="288" t="s">
        <v>400</v>
      </c>
      <c r="C419" s="307" t="s">
        <v>488</v>
      </c>
      <c r="D419" s="307"/>
      <c r="E419" s="307"/>
      <c r="F419" s="307"/>
      <c r="G419" s="307"/>
      <c r="H419" s="228">
        <v>4</v>
      </c>
    </row>
    <row r="420" spans="1:8" ht="35.25" customHeight="1" x14ac:dyDescent="0.25">
      <c r="A420" s="285">
        <v>4</v>
      </c>
      <c r="B420" s="288" t="s">
        <v>402</v>
      </c>
      <c r="C420" s="307" t="s">
        <v>489</v>
      </c>
      <c r="D420" s="307"/>
      <c r="E420" s="307"/>
      <c r="F420" s="307"/>
      <c r="G420" s="307"/>
      <c r="H420" s="228">
        <v>5</v>
      </c>
    </row>
    <row r="421" spans="1:8" ht="35.25" customHeight="1" x14ac:dyDescent="0.25">
      <c r="A421" s="312">
        <v>5</v>
      </c>
      <c r="B421" s="320" t="s">
        <v>404</v>
      </c>
      <c r="C421" s="309" t="s">
        <v>490</v>
      </c>
      <c r="D421" s="309"/>
      <c r="E421" s="309"/>
      <c r="F421" s="309"/>
      <c r="G421" s="281">
        <v>320</v>
      </c>
      <c r="H421" s="228">
        <v>6</v>
      </c>
    </row>
    <row r="422" spans="1:8" ht="35.25" customHeight="1" x14ac:dyDescent="0.25">
      <c r="A422" s="313"/>
      <c r="B422" s="322"/>
      <c r="C422" s="309" t="s">
        <v>407</v>
      </c>
      <c r="D422" s="309"/>
      <c r="E422" s="309"/>
      <c r="F422" s="309"/>
      <c r="G422" s="281">
        <v>0</v>
      </c>
      <c r="H422" s="228">
        <v>6</v>
      </c>
    </row>
    <row r="423" spans="1:8" ht="35.25" customHeight="1" x14ac:dyDescent="0.25">
      <c r="A423" s="285">
        <v>6</v>
      </c>
      <c r="B423" s="288" t="s">
        <v>408</v>
      </c>
      <c r="C423" s="307" t="s">
        <v>491</v>
      </c>
      <c r="D423" s="307"/>
      <c r="E423" s="307"/>
      <c r="F423" s="307"/>
      <c r="G423" s="307"/>
      <c r="H423" s="228">
        <v>7</v>
      </c>
    </row>
    <row r="424" spans="1:8" ht="35.25" customHeight="1" x14ac:dyDescent="0.25">
      <c r="A424" s="312">
        <v>7</v>
      </c>
      <c r="B424" s="320" t="s">
        <v>410</v>
      </c>
      <c r="C424" s="303" t="s">
        <v>391</v>
      </c>
      <c r="D424" s="303"/>
      <c r="E424" s="285" t="s">
        <v>393</v>
      </c>
      <c r="F424" s="285" t="s">
        <v>392</v>
      </c>
      <c r="G424" s="285" t="s">
        <v>394</v>
      </c>
      <c r="H424" s="228">
        <v>8</v>
      </c>
    </row>
    <row r="425" spans="1:8" ht="35.25" customHeight="1" x14ac:dyDescent="0.25">
      <c r="A425" s="313"/>
      <c r="B425" s="322"/>
      <c r="C425" s="330" t="s">
        <v>492</v>
      </c>
      <c r="D425" s="330"/>
      <c r="E425" s="286">
        <v>193</v>
      </c>
      <c r="F425" s="286">
        <v>219</v>
      </c>
      <c r="G425" s="286" t="s">
        <v>493</v>
      </c>
      <c r="H425" s="228">
        <v>9</v>
      </c>
    </row>
    <row r="426" spans="1:8" ht="35.25" customHeight="1" x14ac:dyDescent="0.25">
      <c r="A426" s="153"/>
      <c r="B426" s="157"/>
      <c r="C426" s="169"/>
      <c r="D426" s="169"/>
      <c r="E426" s="196"/>
      <c r="F426" s="153"/>
      <c r="G426" s="299"/>
      <c r="H426" s="228">
        <v>0</v>
      </c>
    </row>
    <row r="427" spans="1:8" ht="35.25" customHeight="1" x14ac:dyDescent="0.25">
      <c r="A427" s="153" t="s">
        <v>494</v>
      </c>
      <c r="B427" s="306" t="s">
        <v>495</v>
      </c>
      <c r="C427" s="306"/>
      <c r="D427" s="306"/>
      <c r="E427" s="306"/>
      <c r="F427" s="306"/>
      <c r="G427" s="306"/>
      <c r="H427" s="228">
        <v>1</v>
      </c>
    </row>
    <row r="428" spans="1:8" ht="35.25" customHeight="1" x14ac:dyDescent="0.25">
      <c r="A428" s="285">
        <v>1</v>
      </c>
      <c r="B428" s="288" t="s">
        <v>397</v>
      </c>
      <c r="C428" s="307" t="s">
        <v>398</v>
      </c>
      <c r="D428" s="307"/>
      <c r="E428" s="307"/>
      <c r="F428" s="307"/>
      <c r="G428" s="307"/>
      <c r="H428" s="228">
        <v>2</v>
      </c>
    </row>
    <row r="429" spans="1:8" ht="35.25" customHeight="1" x14ac:dyDescent="0.25">
      <c r="A429" s="285">
        <v>2</v>
      </c>
      <c r="B429" s="288" t="s">
        <v>399</v>
      </c>
      <c r="C429" s="308">
        <f>SUM(G432:G435)</f>
        <v>315</v>
      </c>
      <c r="D429" s="309"/>
      <c r="E429" s="309"/>
      <c r="F429" s="309"/>
      <c r="G429" s="309"/>
      <c r="H429" s="228">
        <v>3</v>
      </c>
    </row>
    <row r="430" spans="1:8" ht="52.5" customHeight="1" x14ac:dyDescent="0.25">
      <c r="A430" s="285">
        <v>3</v>
      </c>
      <c r="B430" s="288" t="s">
        <v>400</v>
      </c>
      <c r="C430" s="307" t="s">
        <v>496</v>
      </c>
      <c r="D430" s="307"/>
      <c r="E430" s="307"/>
      <c r="F430" s="307"/>
      <c r="G430" s="307"/>
      <c r="H430" s="228">
        <v>4</v>
      </c>
    </row>
    <row r="431" spans="1:8" ht="35.25" customHeight="1" x14ac:dyDescent="0.25">
      <c r="A431" s="285">
        <v>4</v>
      </c>
      <c r="B431" s="288" t="s">
        <v>402</v>
      </c>
      <c r="C431" s="307" t="s">
        <v>497</v>
      </c>
      <c r="D431" s="307"/>
      <c r="E431" s="307"/>
      <c r="F431" s="307"/>
      <c r="G431" s="307"/>
      <c r="H431" s="228">
        <v>5</v>
      </c>
    </row>
    <row r="432" spans="1:8" ht="35.25" customHeight="1" x14ac:dyDescent="0.25">
      <c r="A432" s="312">
        <v>5</v>
      </c>
      <c r="B432" s="320" t="s">
        <v>404</v>
      </c>
      <c r="C432" s="309" t="s">
        <v>498</v>
      </c>
      <c r="D432" s="309"/>
      <c r="E432" s="309"/>
      <c r="F432" s="309"/>
      <c r="G432" s="281">
        <v>100</v>
      </c>
      <c r="H432" s="228">
        <v>6</v>
      </c>
    </row>
    <row r="433" spans="1:8" ht="35.25" customHeight="1" x14ac:dyDescent="0.25">
      <c r="A433" s="319"/>
      <c r="B433" s="321"/>
      <c r="C433" s="309" t="s">
        <v>499</v>
      </c>
      <c r="D433" s="309"/>
      <c r="E433" s="309"/>
      <c r="F433" s="309"/>
      <c r="G433" s="281">
        <v>100</v>
      </c>
      <c r="H433" s="228">
        <v>6</v>
      </c>
    </row>
    <row r="434" spans="1:8" ht="35.25" customHeight="1" x14ac:dyDescent="0.25">
      <c r="A434" s="319"/>
      <c r="B434" s="321"/>
      <c r="C434" s="309" t="s">
        <v>500</v>
      </c>
      <c r="D434" s="309"/>
      <c r="E434" s="309"/>
      <c r="F434" s="309"/>
      <c r="G434" s="281">
        <v>100</v>
      </c>
      <c r="H434" s="228">
        <v>6</v>
      </c>
    </row>
    <row r="435" spans="1:8" ht="35.25" customHeight="1" x14ac:dyDescent="0.25">
      <c r="A435" s="313"/>
      <c r="B435" s="322"/>
      <c r="C435" s="309" t="s">
        <v>501</v>
      </c>
      <c r="D435" s="309"/>
      <c r="E435" s="309"/>
      <c r="F435" s="309"/>
      <c r="G435" s="281">
        <v>15</v>
      </c>
      <c r="H435" s="228">
        <v>6</v>
      </c>
    </row>
    <row r="436" spans="1:8" ht="35.25" customHeight="1" x14ac:dyDescent="0.25">
      <c r="A436" s="285">
        <v>6</v>
      </c>
      <c r="B436" s="288" t="s">
        <v>408</v>
      </c>
      <c r="C436" s="307" t="s">
        <v>502</v>
      </c>
      <c r="D436" s="307"/>
      <c r="E436" s="307"/>
      <c r="F436" s="307"/>
      <c r="G436" s="307"/>
      <c r="H436" s="228">
        <v>7</v>
      </c>
    </row>
    <row r="437" spans="1:8" ht="35.25" customHeight="1" x14ac:dyDescent="0.25">
      <c r="A437" s="312">
        <v>7</v>
      </c>
      <c r="B437" s="320" t="s">
        <v>410</v>
      </c>
      <c r="C437" s="303" t="s">
        <v>392</v>
      </c>
      <c r="D437" s="303"/>
      <c r="E437" s="285" t="s">
        <v>393</v>
      </c>
      <c r="F437" s="285" t="s">
        <v>392</v>
      </c>
      <c r="G437" s="285" t="s">
        <v>394</v>
      </c>
      <c r="H437" s="228">
        <v>8</v>
      </c>
    </row>
    <row r="438" spans="1:8" ht="35.25" customHeight="1" x14ac:dyDescent="0.25">
      <c r="A438" s="313"/>
      <c r="B438" s="322"/>
      <c r="C438" s="330" t="s">
        <v>1181</v>
      </c>
      <c r="D438" s="330"/>
      <c r="E438" s="286">
        <v>8</v>
      </c>
      <c r="F438" s="286">
        <v>11</v>
      </c>
      <c r="G438" s="286"/>
      <c r="H438" s="228">
        <v>9</v>
      </c>
    </row>
    <row r="439" spans="1:8" ht="35.25" customHeight="1" x14ac:dyDescent="0.2">
      <c r="A439" s="3"/>
      <c r="B439" s="6"/>
      <c r="C439" s="3"/>
      <c r="D439" s="3"/>
      <c r="E439" s="3"/>
      <c r="F439" s="3"/>
      <c r="G439" s="299"/>
      <c r="H439" s="228">
        <v>0</v>
      </c>
    </row>
    <row r="440" spans="1:8" ht="35.25" customHeight="1" x14ac:dyDescent="0.25">
      <c r="A440" s="153" t="s">
        <v>504</v>
      </c>
      <c r="B440" s="306" t="s">
        <v>505</v>
      </c>
      <c r="C440" s="306"/>
      <c r="D440" s="306"/>
      <c r="E440" s="306"/>
      <c r="F440" s="306"/>
      <c r="G440" s="306"/>
      <c r="H440" s="228">
        <v>1</v>
      </c>
    </row>
    <row r="441" spans="1:8" ht="35.25" customHeight="1" x14ac:dyDescent="0.25">
      <c r="A441" s="285">
        <v>1</v>
      </c>
      <c r="B441" s="288" t="s">
        <v>381</v>
      </c>
      <c r="C441" s="307" t="s">
        <v>487</v>
      </c>
      <c r="D441" s="307"/>
      <c r="E441" s="307"/>
      <c r="F441" s="307"/>
      <c r="G441" s="307"/>
      <c r="H441" s="228">
        <v>2</v>
      </c>
    </row>
    <row r="442" spans="1:8" ht="35.25" customHeight="1" x14ac:dyDescent="0.25">
      <c r="A442" s="285">
        <v>2</v>
      </c>
      <c r="B442" s="288" t="s">
        <v>383</v>
      </c>
      <c r="C442" s="308">
        <f>C451+C465+C476+C488</f>
        <v>518</v>
      </c>
      <c r="D442" s="309"/>
      <c r="E442" s="309"/>
      <c r="F442" s="309"/>
      <c r="G442" s="309"/>
      <c r="H442" s="228">
        <v>3</v>
      </c>
    </row>
    <row r="443" spans="1:8" ht="63" customHeight="1" x14ac:dyDescent="0.25">
      <c r="A443" s="285">
        <v>3</v>
      </c>
      <c r="B443" s="288" t="s">
        <v>384</v>
      </c>
      <c r="C443" s="307" t="s">
        <v>506</v>
      </c>
      <c r="D443" s="307"/>
      <c r="E443" s="307"/>
      <c r="F443" s="307"/>
      <c r="G443" s="307"/>
      <c r="H443" s="228">
        <v>4</v>
      </c>
    </row>
    <row r="444" spans="1:8" ht="35.25" customHeight="1" x14ac:dyDescent="0.25">
      <c r="A444" s="285">
        <v>4</v>
      </c>
      <c r="B444" s="288" t="s">
        <v>386</v>
      </c>
      <c r="C444" s="307" t="s">
        <v>507</v>
      </c>
      <c r="D444" s="307"/>
      <c r="E444" s="307"/>
      <c r="F444" s="307"/>
      <c r="G444" s="307"/>
      <c r="H444" s="228">
        <v>5</v>
      </c>
    </row>
    <row r="445" spans="1:8" ht="35.25" customHeight="1" x14ac:dyDescent="0.25">
      <c r="A445" s="285">
        <v>5</v>
      </c>
      <c r="B445" s="288" t="s">
        <v>388</v>
      </c>
      <c r="C445" s="307" t="s">
        <v>1305</v>
      </c>
      <c r="D445" s="307"/>
      <c r="E445" s="307"/>
      <c r="F445" s="307"/>
      <c r="G445" s="307"/>
      <c r="H445" s="228">
        <v>7</v>
      </c>
    </row>
    <row r="446" spans="1:8" ht="35.25" customHeight="1" x14ac:dyDescent="0.25">
      <c r="A446" s="312">
        <v>6</v>
      </c>
      <c r="B446" s="320" t="s">
        <v>390</v>
      </c>
      <c r="C446" s="303" t="s">
        <v>391</v>
      </c>
      <c r="D446" s="303"/>
      <c r="E446" s="285" t="s">
        <v>392</v>
      </c>
      <c r="F446" s="285" t="s">
        <v>393</v>
      </c>
      <c r="G446" s="285" t="s">
        <v>394</v>
      </c>
      <c r="H446" s="228">
        <v>8</v>
      </c>
    </row>
    <row r="447" spans="1:8" ht="35.25" customHeight="1" x14ac:dyDescent="0.25">
      <c r="A447" s="313"/>
      <c r="B447" s="322"/>
      <c r="C447" s="330" t="s">
        <v>509</v>
      </c>
      <c r="D447" s="330"/>
      <c r="E447" s="286"/>
      <c r="F447" s="286"/>
      <c r="G447" s="286" t="s">
        <v>493</v>
      </c>
      <c r="H447" s="228">
        <v>9</v>
      </c>
    </row>
    <row r="448" spans="1:8" ht="35.25" customHeight="1" x14ac:dyDescent="0.25">
      <c r="A448" s="153"/>
      <c r="B448" s="157"/>
      <c r="C448" s="153"/>
      <c r="D448" s="153"/>
      <c r="E448" s="153"/>
      <c r="F448" s="153"/>
      <c r="G448" s="299"/>
      <c r="H448" s="228">
        <v>0</v>
      </c>
    </row>
    <row r="449" spans="1:8" ht="35.25" customHeight="1" x14ac:dyDescent="0.25">
      <c r="A449" s="153" t="s">
        <v>510</v>
      </c>
      <c r="B449" s="306" t="s">
        <v>511</v>
      </c>
      <c r="C449" s="306"/>
      <c r="D449" s="306"/>
      <c r="E449" s="306"/>
      <c r="F449" s="306"/>
      <c r="G449" s="306"/>
      <c r="H449" s="228">
        <v>1</v>
      </c>
    </row>
    <row r="450" spans="1:8" ht="35.25" customHeight="1" x14ac:dyDescent="0.25">
      <c r="A450" s="285">
        <v>1</v>
      </c>
      <c r="B450" s="288" t="s">
        <v>397</v>
      </c>
      <c r="C450" s="307" t="s">
        <v>487</v>
      </c>
      <c r="D450" s="307"/>
      <c r="E450" s="307"/>
      <c r="F450" s="307"/>
      <c r="G450" s="307"/>
      <c r="H450" s="228">
        <v>2</v>
      </c>
    </row>
    <row r="451" spans="1:8" ht="35.25" customHeight="1" x14ac:dyDescent="0.25">
      <c r="A451" s="285">
        <v>2</v>
      </c>
      <c r="B451" s="288" t="s">
        <v>399</v>
      </c>
      <c r="C451" s="308">
        <f>SUM(G454:G458)</f>
        <v>103</v>
      </c>
      <c r="D451" s="309"/>
      <c r="E451" s="309"/>
      <c r="F451" s="309"/>
      <c r="G451" s="309"/>
      <c r="H451" s="228">
        <v>3</v>
      </c>
    </row>
    <row r="452" spans="1:8" ht="57" customHeight="1" x14ac:dyDescent="0.25">
      <c r="A452" s="285">
        <v>3</v>
      </c>
      <c r="B452" s="288" t="s">
        <v>400</v>
      </c>
      <c r="C452" s="307" t="s">
        <v>512</v>
      </c>
      <c r="D452" s="307"/>
      <c r="E452" s="307"/>
      <c r="F452" s="307"/>
      <c r="G452" s="307"/>
      <c r="H452" s="228">
        <v>4</v>
      </c>
    </row>
    <row r="453" spans="1:8" ht="35.25" customHeight="1" x14ac:dyDescent="0.25">
      <c r="A453" s="285">
        <v>4</v>
      </c>
      <c r="B453" s="288" t="s">
        <v>402</v>
      </c>
      <c r="C453" s="307" t="s">
        <v>513</v>
      </c>
      <c r="D453" s="307"/>
      <c r="E453" s="307"/>
      <c r="F453" s="307"/>
      <c r="G453" s="307"/>
      <c r="H453" s="228">
        <v>5</v>
      </c>
    </row>
    <row r="454" spans="1:8" ht="35.25" customHeight="1" x14ac:dyDescent="0.25">
      <c r="A454" s="312">
        <v>5</v>
      </c>
      <c r="B454" s="320" t="s">
        <v>404</v>
      </c>
      <c r="C454" s="309" t="s">
        <v>514</v>
      </c>
      <c r="D454" s="309"/>
      <c r="E454" s="309"/>
      <c r="F454" s="309"/>
      <c r="G454" s="281">
        <v>50</v>
      </c>
      <c r="H454" s="228">
        <v>6</v>
      </c>
    </row>
    <row r="455" spans="1:8" ht="35.25" customHeight="1" x14ac:dyDescent="0.25">
      <c r="A455" s="319"/>
      <c r="B455" s="321"/>
      <c r="C455" s="309" t="s">
        <v>515</v>
      </c>
      <c r="D455" s="309"/>
      <c r="E455" s="309"/>
      <c r="F455" s="309"/>
      <c r="G455" s="281">
        <v>24</v>
      </c>
      <c r="H455" s="228">
        <v>6</v>
      </c>
    </row>
    <row r="456" spans="1:8" ht="35.25" customHeight="1" x14ac:dyDescent="0.25">
      <c r="A456" s="319"/>
      <c r="B456" s="321"/>
      <c r="C456" s="309" t="s">
        <v>516</v>
      </c>
      <c r="D456" s="309"/>
      <c r="E456" s="309"/>
      <c r="F456" s="309"/>
      <c r="G456" s="281">
        <v>24</v>
      </c>
      <c r="H456" s="228">
        <v>6</v>
      </c>
    </row>
    <row r="457" spans="1:8" ht="35.25" customHeight="1" x14ac:dyDescent="0.25">
      <c r="A457" s="319"/>
      <c r="B457" s="321"/>
      <c r="C457" s="309" t="s">
        <v>517</v>
      </c>
      <c r="D457" s="309"/>
      <c r="E457" s="309"/>
      <c r="F457" s="309"/>
      <c r="G457" s="281">
        <v>5</v>
      </c>
      <c r="H457" s="228">
        <v>6</v>
      </c>
    </row>
    <row r="458" spans="1:8" ht="35.25" customHeight="1" x14ac:dyDescent="0.25">
      <c r="A458" s="313"/>
      <c r="B458" s="322"/>
      <c r="C458" s="309" t="s">
        <v>407</v>
      </c>
      <c r="D458" s="309"/>
      <c r="E458" s="309"/>
      <c r="F458" s="309"/>
      <c r="G458" s="281">
        <v>0</v>
      </c>
      <c r="H458" s="228">
        <v>6</v>
      </c>
    </row>
    <row r="459" spans="1:8" ht="35.25" customHeight="1" x14ac:dyDescent="0.25">
      <c r="A459" s="285">
        <v>6</v>
      </c>
      <c r="B459" s="288" t="s">
        <v>408</v>
      </c>
      <c r="C459" s="307" t="s">
        <v>518</v>
      </c>
      <c r="D459" s="307"/>
      <c r="E459" s="307"/>
      <c r="F459" s="307"/>
      <c r="G459" s="307"/>
      <c r="H459" s="228">
        <v>7</v>
      </c>
    </row>
    <row r="460" spans="1:8" ht="35.25" customHeight="1" x14ac:dyDescent="0.25">
      <c r="A460" s="312">
        <v>7</v>
      </c>
      <c r="B460" s="320" t="s">
        <v>410</v>
      </c>
      <c r="C460" s="303" t="s">
        <v>391</v>
      </c>
      <c r="D460" s="303"/>
      <c r="E460" s="285" t="s">
        <v>392</v>
      </c>
      <c r="F460" s="285" t="s">
        <v>393</v>
      </c>
      <c r="G460" s="285" t="s">
        <v>394</v>
      </c>
      <c r="H460" s="228">
        <v>8</v>
      </c>
    </row>
    <row r="461" spans="1:8" ht="35.25" customHeight="1" x14ac:dyDescent="0.25">
      <c r="A461" s="313"/>
      <c r="B461" s="322"/>
      <c r="C461" s="330" t="s">
        <v>519</v>
      </c>
      <c r="D461" s="330"/>
      <c r="E461" s="286">
        <v>355</v>
      </c>
      <c r="F461" s="286">
        <v>441</v>
      </c>
      <c r="G461" s="286"/>
      <c r="H461" s="228">
        <v>9</v>
      </c>
    </row>
    <row r="462" spans="1:8" ht="35.25" customHeight="1" x14ac:dyDescent="0.25">
      <c r="A462" s="153"/>
      <c r="B462" s="157"/>
      <c r="C462" s="169"/>
      <c r="D462" s="169"/>
      <c r="E462" s="196"/>
      <c r="F462" s="153"/>
      <c r="G462" s="299"/>
      <c r="H462" s="228">
        <v>0</v>
      </c>
    </row>
    <row r="463" spans="1:8" ht="35.25" customHeight="1" x14ac:dyDescent="0.25">
      <c r="A463" s="153" t="s">
        <v>520</v>
      </c>
      <c r="B463" s="306" t="s">
        <v>1099</v>
      </c>
      <c r="C463" s="306"/>
      <c r="D463" s="306"/>
      <c r="E463" s="306"/>
      <c r="F463" s="306"/>
      <c r="G463" s="306"/>
      <c r="H463" s="228">
        <v>1</v>
      </c>
    </row>
    <row r="464" spans="1:8" ht="35.25" customHeight="1" x14ac:dyDescent="0.25">
      <c r="A464" s="285">
        <v>1</v>
      </c>
      <c r="B464" s="288" t="s">
        <v>397</v>
      </c>
      <c r="C464" s="307" t="s">
        <v>487</v>
      </c>
      <c r="D464" s="307"/>
      <c r="E464" s="307"/>
      <c r="F464" s="307"/>
      <c r="G464" s="307"/>
      <c r="H464" s="228">
        <v>2</v>
      </c>
    </row>
    <row r="465" spans="1:8" ht="35.25" customHeight="1" x14ac:dyDescent="0.25">
      <c r="A465" s="285">
        <v>2</v>
      </c>
      <c r="B465" s="288" t="s">
        <v>399</v>
      </c>
      <c r="C465" s="308">
        <f>SUM(G468:G469)</f>
        <v>50</v>
      </c>
      <c r="D465" s="309"/>
      <c r="E465" s="309"/>
      <c r="F465" s="309"/>
      <c r="G465" s="309"/>
      <c r="H465" s="228">
        <v>3</v>
      </c>
    </row>
    <row r="466" spans="1:8" ht="66" customHeight="1" x14ac:dyDescent="0.25">
      <c r="A466" s="285">
        <v>3</v>
      </c>
      <c r="B466" s="288" t="s">
        <v>400</v>
      </c>
      <c r="C466" s="307" t="s">
        <v>521</v>
      </c>
      <c r="D466" s="307"/>
      <c r="E466" s="307"/>
      <c r="F466" s="307"/>
      <c r="G466" s="307"/>
      <c r="H466" s="228">
        <v>4</v>
      </c>
    </row>
    <row r="467" spans="1:8" ht="35.25" customHeight="1" x14ac:dyDescent="0.25">
      <c r="A467" s="285">
        <v>4</v>
      </c>
      <c r="B467" s="288" t="s">
        <v>402</v>
      </c>
      <c r="C467" s="307" t="s">
        <v>522</v>
      </c>
      <c r="D467" s="307"/>
      <c r="E467" s="307"/>
      <c r="F467" s="307"/>
      <c r="G467" s="307"/>
      <c r="H467" s="228">
        <v>5</v>
      </c>
    </row>
    <row r="468" spans="1:8" ht="35.25" customHeight="1" x14ac:dyDescent="0.25">
      <c r="A468" s="312">
        <v>5</v>
      </c>
      <c r="B468" s="320" t="s">
        <v>404</v>
      </c>
      <c r="C468" s="309" t="s">
        <v>523</v>
      </c>
      <c r="D468" s="309"/>
      <c r="E468" s="309"/>
      <c r="F468" s="309"/>
      <c r="G468" s="281">
        <v>50</v>
      </c>
      <c r="H468" s="228">
        <v>6</v>
      </c>
    </row>
    <row r="469" spans="1:8" ht="35.25" customHeight="1" x14ac:dyDescent="0.25">
      <c r="A469" s="313"/>
      <c r="B469" s="322"/>
      <c r="C469" s="309" t="s">
        <v>407</v>
      </c>
      <c r="D469" s="309"/>
      <c r="E469" s="309"/>
      <c r="F469" s="309"/>
      <c r="G469" s="281">
        <v>0</v>
      </c>
      <c r="H469" s="228">
        <v>6</v>
      </c>
    </row>
    <row r="470" spans="1:8" ht="35.25" customHeight="1" x14ac:dyDescent="0.25">
      <c r="A470" s="285">
        <v>6</v>
      </c>
      <c r="B470" s="288" t="s">
        <v>408</v>
      </c>
      <c r="C470" s="307" t="s">
        <v>524</v>
      </c>
      <c r="D470" s="307"/>
      <c r="E470" s="307"/>
      <c r="F470" s="307"/>
      <c r="G470" s="307"/>
      <c r="H470" s="228">
        <v>7</v>
      </c>
    </row>
    <row r="471" spans="1:8" ht="35.25" customHeight="1" x14ac:dyDescent="0.25">
      <c r="A471" s="312">
        <v>7</v>
      </c>
      <c r="B471" s="320" t="s">
        <v>410</v>
      </c>
      <c r="C471" s="303" t="s">
        <v>391</v>
      </c>
      <c r="D471" s="303"/>
      <c r="E471" s="285" t="s">
        <v>392</v>
      </c>
      <c r="F471" s="285" t="s">
        <v>393</v>
      </c>
      <c r="G471" s="285" t="s">
        <v>394</v>
      </c>
      <c r="H471" s="228">
        <v>8</v>
      </c>
    </row>
    <row r="472" spans="1:8" ht="35.25" customHeight="1" x14ac:dyDescent="0.25">
      <c r="A472" s="313"/>
      <c r="B472" s="322"/>
      <c r="C472" s="330" t="s">
        <v>525</v>
      </c>
      <c r="D472" s="330"/>
      <c r="E472" s="286">
        <v>115</v>
      </c>
      <c r="F472" s="286">
        <v>132</v>
      </c>
      <c r="G472" s="286" t="s">
        <v>493</v>
      </c>
      <c r="H472" s="228">
        <v>9</v>
      </c>
    </row>
    <row r="473" spans="1:8" ht="35.25" customHeight="1" x14ac:dyDescent="0.25">
      <c r="A473" s="153"/>
      <c r="B473" s="157"/>
      <c r="C473" s="169"/>
      <c r="D473" s="169"/>
      <c r="E473" s="196"/>
      <c r="F473" s="153"/>
      <c r="G473" s="299"/>
      <c r="H473" s="228">
        <v>0</v>
      </c>
    </row>
    <row r="474" spans="1:8" ht="35.25" customHeight="1" x14ac:dyDescent="0.25">
      <c r="A474" s="153" t="s">
        <v>526</v>
      </c>
      <c r="B474" s="306" t="s">
        <v>1306</v>
      </c>
      <c r="C474" s="306"/>
      <c r="D474" s="306"/>
      <c r="E474" s="306"/>
      <c r="F474" s="306"/>
      <c r="G474" s="306"/>
      <c r="H474" s="228">
        <v>1</v>
      </c>
    </row>
    <row r="475" spans="1:8" ht="35.25" customHeight="1" x14ac:dyDescent="0.25">
      <c r="A475" s="285">
        <v>1</v>
      </c>
      <c r="B475" s="288" t="s">
        <v>397</v>
      </c>
      <c r="C475" s="307" t="s">
        <v>487</v>
      </c>
      <c r="D475" s="307"/>
      <c r="E475" s="307"/>
      <c r="F475" s="307"/>
      <c r="G475" s="307"/>
      <c r="H475" s="228">
        <v>2</v>
      </c>
    </row>
    <row r="476" spans="1:8" ht="35.25" customHeight="1" x14ac:dyDescent="0.25">
      <c r="A476" s="285">
        <v>2</v>
      </c>
      <c r="B476" s="288" t="s">
        <v>399</v>
      </c>
      <c r="C476" s="308">
        <f>SUM(G479:G481)</f>
        <v>215</v>
      </c>
      <c r="D476" s="309"/>
      <c r="E476" s="309"/>
      <c r="F476" s="309"/>
      <c r="G476" s="309"/>
      <c r="H476" s="228">
        <v>3</v>
      </c>
    </row>
    <row r="477" spans="1:8" ht="74.25" customHeight="1" x14ac:dyDescent="0.25">
      <c r="A477" s="285">
        <v>3</v>
      </c>
      <c r="B477" s="288" t="s">
        <v>400</v>
      </c>
      <c r="C477" s="307" t="s">
        <v>527</v>
      </c>
      <c r="D477" s="307"/>
      <c r="E477" s="307"/>
      <c r="F477" s="307"/>
      <c r="G477" s="307"/>
      <c r="H477" s="228">
        <v>4</v>
      </c>
    </row>
    <row r="478" spans="1:8" ht="35.25" customHeight="1" x14ac:dyDescent="0.25">
      <c r="A478" s="285">
        <v>4</v>
      </c>
      <c r="B478" s="288" t="s">
        <v>402</v>
      </c>
      <c r="C478" s="307" t="s">
        <v>528</v>
      </c>
      <c r="D478" s="307"/>
      <c r="E478" s="307"/>
      <c r="F478" s="307"/>
      <c r="G478" s="307"/>
      <c r="H478" s="228">
        <v>5</v>
      </c>
    </row>
    <row r="479" spans="1:8" ht="35.25" customHeight="1" x14ac:dyDescent="0.25">
      <c r="A479" s="312">
        <v>5</v>
      </c>
      <c r="B479" s="320" t="s">
        <v>404</v>
      </c>
      <c r="C479" s="309" t="s">
        <v>529</v>
      </c>
      <c r="D479" s="309"/>
      <c r="E479" s="309"/>
      <c r="F479" s="309"/>
      <c r="G479" s="281">
        <v>200</v>
      </c>
      <c r="H479" s="228">
        <v>6</v>
      </c>
    </row>
    <row r="480" spans="1:8" ht="35.25" customHeight="1" x14ac:dyDescent="0.25">
      <c r="A480" s="319"/>
      <c r="B480" s="321"/>
      <c r="C480" s="309" t="s">
        <v>530</v>
      </c>
      <c r="D480" s="309"/>
      <c r="E480" s="309"/>
      <c r="F480" s="309"/>
      <c r="G480" s="281">
        <v>15</v>
      </c>
      <c r="H480" s="228">
        <v>6</v>
      </c>
    </row>
    <row r="481" spans="1:8" ht="35.25" customHeight="1" x14ac:dyDescent="0.25">
      <c r="A481" s="313"/>
      <c r="B481" s="322"/>
      <c r="C481" s="309" t="s">
        <v>407</v>
      </c>
      <c r="D481" s="309"/>
      <c r="E481" s="309"/>
      <c r="F481" s="309"/>
      <c r="G481" s="281">
        <v>0</v>
      </c>
      <c r="H481" s="228">
        <v>6</v>
      </c>
    </row>
    <row r="482" spans="1:8" ht="35.25" customHeight="1" x14ac:dyDescent="0.25">
      <c r="A482" s="285">
        <v>6</v>
      </c>
      <c r="B482" s="288" t="s">
        <v>408</v>
      </c>
      <c r="C482" s="307" t="s">
        <v>531</v>
      </c>
      <c r="D482" s="307"/>
      <c r="E482" s="307"/>
      <c r="F482" s="307"/>
      <c r="G482" s="307"/>
      <c r="H482" s="228">
        <v>7</v>
      </c>
    </row>
    <row r="483" spans="1:8" ht="35.25" customHeight="1" x14ac:dyDescent="0.25">
      <c r="A483" s="312">
        <v>7</v>
      </c>
      <c r="B483" s="314" t="s">
        <v>410</v>
      </c>
      <c r="C483" s="303" t="s">
        <v>391</v>
      </c>
      <c r="D483" s="303"/>
      <c r="E483" s="285" t="s">
        <v>392</v>
      </c>
      <c r="F483" s="285" t="s">
        <v>393</v>
      </c>
      <c r="G483" s="285" t="s">
        <v>394</v>
      </c>
      <c r="H483" s="228">
        <v>8</v>
      </c>
    </row>
    <row r="484" spans="1:8" ht="35.25" customHeight="1" x14ac:dyDescent="0.25">
      <c r="A484" s="313"/>
      <c r="B484" s="315"/>
      <c r="C484" s="330" t="s">
        <v>532</v>
      </c>
      <c r="D484" s="330"/>
      <c r="E484" s="286">
        <v>235</v>
      </c>
      <c r="F484" s="286">
        <v>312</v>
      </c>
      <c r="G484" s="286" t="s">
        <v>493</v>
      </c>
      <c r="H484" s="228">
        <v>9</v>
      </c>
    </row>
    <row r="485" spans="1:8" ht="35.25" customHeight="1" x14ac:dyDescent="0.25">
      <c r="A485" s="153"/>
      <c r="B485" s="157"/>
      <c r="C485" s="169"/>
      <c r="D485" s="169"/>
      <c r="E485" s="196"/>
      <c r="F485" s="153"/>
      <c r="G485" s="299"/>
      <c r="H485" s="228">
        <v>0</v>
      </c>
    </row>
    <row r="486" spans="1:8" ht="35.25" customHeight="1" x14ac:dyDescent="0.25">
      <c r="A486" s="153" t="s">
        <v>533</v>
      </c>
      <c r="B486" s="306" t="s">
        <v>1267</v>
      </c>
      <c r="C486" s="306"/>
      <c r="D486" s="306"/>
      <c r="E486" s="306"/>
      <c r="F486" s="306"/>
      <c r="G486" s="306"/>
      <c r="H486" s="228">
        <v>1</v>
      </c>
    </row>
    <row r="487" spans="1:8" ht="35.25" customHeight="1" x14ac:dyDescent="0.25">
      <c r="A487" s="285">
        <v>1</v>
      </c>
      <c r="B487" s="288" t="s">
        <v>397</v>
      </c>
      <c r="C487" s="307" t="s">
        <v>487</v>
      </c>
      <c r="D487" s="307"/>
      <c r="E487" s="307"/>
      <c r="F487" s="307"/>
      <c r="G487" s="307"/>
      <c r="H487" s="228">
        <v>2</v>
      </c>
    </row>
    <row r="488" spans="1:8" ht="35.25" customHeight="1" x14ac:dyDescent="0.25">
      <c r="A488" s="285">
        <v>2</v>
      </c>
      <c r="B488" s="288" t="s">
        <v>399</v>
      </c>
      <c r="C488" s="308">
        <f>G491</f>
        <v>150</v>
      </c>
      <c r="D488" s="309"/>
      <c r="E488" s="309"/>
      <c r="F488" s="309"/>
      <c r="G488" s="309"/>
      <c r="H488" s="228">
        <v>3</v>
      </c>
    </row>
    <row r="489" spans="1:8" ht="87" customHeight="1" x14ac:dyDescent="0.25">
      <c r="A489" s="285">
        <v>3</v>
      </c>
      <c r="B489" s="288" t="s">
        <v>400</v>
      </c>
      <c r="C489" s="307" t="s">
        <v>1061</v>
      </c>
      <c r="D489" s="307"/>
      <c r="E489" s="307"/>
      <c r="F489" s="307"/>
      <c r="G489" s="307"/>
      <c r="H489" s="228">
        <v>4</v>
      </c>
    </row>
    <row r="490" spans="1:8" ht="35.25" customHeight="1" x14ac:dyDescent="0.25">
      <c r="A490" s="285">
        <v>4</v>
      </c>
      <c r="B490" s="288" t="s">
        <v>402</v>
      </c>
      <c r="C490" s="307" t="s">
        <v>1064</v>
      </c>
      <c r="D490" s="307"/>
      <c r="E490" s="307"/>
      <c r="F490" s="307"/>
      <c r="G490" s="307"/>
      <c r="H490" s="228">
        <v>5</v>
      </c>
    </row>
    <row r="491" spans="1:8" ht="35.25" customHeight="1" x14ac:dyDescent="0.25">
      <c r="A491" s="285">
        <v>5</v>
      </c>
      <c r="B491" s="288" t="s">
        <v>404</v>
      </c>
      <c r="C491" s="309" t="s">
        <v>1062</v>
      </c>
      <c r="D491" s="309"/>
      <c r="E491" s="309"/>
      <c r="F491" s="309"/>
      <c r="G491" s="281">
        <v>150</v>
      </c>
      <c r="H491" s="228">
        <v>6</v>
      </c>
    </row>
    <row r="492" spans="1:8" ht="35.25" customHeight="1" x14ac:dyDescent="0.25">
      <c r="A492" s="285">
        <v>6</v>
      </c>
      <c r="B492" s="288" t="s">
        <v>408</v>
      </c>
      <c r="C492" s="307" t="s">
        <v>1307</v>
      </c>
      <c r="D492" s="307"/>
      <c r="E492" s="307"/>
      <c r="F492" s="307"/>
      <c r="G492" s="307"/>
      <c r="H492" s="228">
        <v>7</v>
      </c>
    </row>
    <row r="493" spans="1:8" ht="35.25" customHeight="1" x14ac:dyDescent="0.25">
      <c r="A493" s="312">
        <v>7</v>
      </c>
      <c r="B493" s="314" t="s">
        <v>410</v>
      </c>
      <c r="C493" s="303" t="s">
        <v>391</v>
      </c>
      <c r="D493" s="303"/>
      <c r="E493" s="285" t="s">
        <v>392</v>
      </c>
      <c r="F493" s="285" t="s">
        <v>393</v>
      </c>
      <c r="G493" s="285" t="s">
        <v>394</v>
      </c>
      <c r="H493" s="228">
        <v>8</v>
      </c>
    </row>
    <row r="494" spans="1:8" ht="35.25" customHeight="1" x14ac:dyDescent="0.25">
      <c r="A494" s="313"/>
      <c r="B494" s="315"/>
      <c r="C494" s="330" t="s">
        <v>1063</v>
      </c>
      <c r="D494" s="330"/>
      <c r="E494" s="286">
        <v>0</v>
      </c>
      <c r="F494" s="286">
        <v>70</v>
      </c>
      <c r="G494" s="286" t="s">
        <v>493</v>
      </c>
      <c r="H494" s="228">
        <v>9</v>
      </c>
    </row>
    <row r="495" spans="1:8" ht="35.25" customHeight="1" x14ac:dyDescent="0.25">
      <c r="A495" s="153"/>
      <c r="B495" s="157"/>
      <c r="C495" s="169"/>
      <c r="D495" s="169"/>
      <c r="E495" s="196"/>
      <c r="F495" s="153"/>
      <c r="G495" s="299"/>
      <c r="H495" s="228">
        <v>0</v>
      </c>
    </row>
    <row r="496" spans="1:8" ht="35.25" customHeight="1" x14ac:dyDescent="0.25">
      <c r="A496" s="153" t="s">
        <v>535</v>
      </c>
      <c r="B496" s="306" t="s">
        <v>536</v>
      </c>
      <c r="C496" s="306"/>
      <c r="D496" s="306"/>
      <c r="E496" s="306"/>
      <c r="F496" s="306"/>
      <c r="G496" s="306"/>
      <c r="H496" s="228">
        <v>1</v>
      </c>
    </row>
    <row r="497" spans="1:8" ht="35.25" customHeight="1" x14ac:dyDescent="0.25">
      <c r="A497" s="285">
        <v>1</v>
      </c>
      <c r="B497" s="288" t="s">
        <v>381</v>
      </c>
      <c r="C497" s="307" t="s">
        <v>537</v>
      </c>
      <c r="D497" s="307"/>
      <c r="E497" s="307"/>
      <c r="F497" s="307"/>
      <c r="G497" s="307"/>
      <c r="H497" s="228">
        <v>2</v>
      </c>
    </row>
    <row r="498" spans="1:8" ht="35.25" customHeight="1" x14ac:dyDescent="0.25">
      <c r="A498" s="285">
        <v>2</v>
      </c>
      <c r="B498" s="288" t="s">
        <v>383</v>
      </c>
      <c r="C498" s="308">
        <f>C508+C518+C529+C540+C552</f>
        <v>1091</v>
      </c>
      <c r="D498" s="309"/>
      <c r="E498" s="309"/>
      <c r="F498" s="309"/>
      <c r="G498" s="309"/>
      <c r="H498" s="228">
        <v>3</v>
      </c>
    </row>
    <row r="499" spans="1:8" ht="78.75" customHeight="1" x14ac:dyDescent="0.25">
      <c r="A499" s="285">
        <v>3</v>
      </c>
      <c r="B499" s="288" t="s">
        <v>384</v>
      </c>
      <c r="C499" s="307" t="s">
        <v>538</v>
      </c>
      <c r="D499" s="307"/>
      <c r="E499" s="307"/>
      <c r="F499" s="307"/>
      <c r="G499" s="307"/>
      <c r="H499" s="228">
        <v>4</v>
      </c>
    </row>
    <row r="500" spans="1:8" ht="35.25" customHeight="1" x14ac:dyDescent="0.25">
      <c r="A500" s="285">
        <v>4</v>
      </c>
      <c r="B500" s="288" t="s">
        <v>386</v>
      </c>
      <c r="C500" s="307" t="s">
        <v>539</v>
      </c>
      <c r="D500" s="307"/>
      <c r="E500" s="307"/>
      <c r="F500" s="307"/>
      <c r="G500" s="307"/>
      <c r="H500" s="228">
        <v>5</v>
      </c>
    </row>
    <row r="501" spans="1:8" ht="35.25" customHeight="1" x14ac:dyDescent="0.25">
      <c r="A501" s="285">
        <v>5</v>
      </c>
      <c r="B501" s="288" t="s">
        <v>388</v>
      </c>
      <c r="C501" s="307" t="s">
        <v>540</v>
      </c>
      <c r="D501" s="307"/>
      <c r="E501" s="307"/>
      <c r="F501" s="307"/>
      <c r="G501" s="307"/>
      <c r="H501" s="228">
        <v>7</v>
      </c>
    </row>
    <row r="502" spans="1:8" ht="35.25" customHeight="1" x14ac:dyDescent="0.25">
      <c r="A502" s="312">
        <v>6</v>
      </c>
      <c r="B502" s="320" t="s">
        <v>390</v>
      </c>
      <c r="C502" s="303" t="s">
        <v>391</v>
      </c>
      <c r="D502" s="303"/>
      <c r="E502" s="285" t="s">
        <v>392</v>
      </c>
      <c r="F502" s="285" t="s">
        <v>393</v>
      </c>
      <c r="G502" s="285" t="s">
        <v>394</v>
      </c>
      <c r="H502" s="228">
        <v>8</v>
      </c>
    </row>
    <row r="503" spans="1:8" ht="35.25" customHeight="1" x14ac:dyDescent="0.25">
      <c r="A503" s="319"/>
      <c r="B503" s="321"/>
      <c r="C503" s="330" t="s">
        <v>541</v>
      </c>
      <c r="D503" s="330"/>
      <c r="E503" s="286"/>
      <c r="F503" s="286"/>
      <c r="G503" s="286"/>
      <c r="H503" s="228">
        <v>9</v>
      </c>
    </row>
    <row r="504" spans="1:8" ht="35.25" customHeight="1" x14ac:dyDescent="0.25">
      <c r="A504" s="313"/>
      <c r="B504" s="322"/>
      <c r="C504" s="330" t="s">
        <v>542</v>
      </c>
      <c r="D504" s="330"/>
      <c r="E504" s="286"/>
      <c r="F504" s="286"/>
      <c r="G504" s="286"/>
      <c r="H504" s="228">
        <v>9</v>
      </c>
    </row>
    <row r="505" spans="1:8" ht="35.25" customHeight="1" x14ac:dyDescent="0.25">
      <c r="A505" s="153"/>
      <c r="B505" s="157"/>
      <c r="C505" s="169"/>
      <c r="D505" s="169"/>
      <c r="E505" s="196"/>
      <c r="F505" s="153"/>
      <c r="G505" s="299"/>
      <c r="H505" s="228">
        <v>0</v>
      </c>
    </row>
    <row r="506" spans="1:8" ht="35.25" customHeight="1" x14ac:dyDescent="0.25">
      <c r="A506" s="153" t="s">
        <v>543</v>
      </c>
      <c r="B506" s="306" t="s">
        <v>544</v>
      </c>
      <c r="C506" s="306"/>
      <c r="D506" s="306"/>
      <c r="E506" s="306"/>
      <c r="F506" s="306"/>
      <c r="G506" s="306"/>
      <c r="H506" s="228">
        <v>1</v>
      </c>
    </row>
    <row r="507" spans="1:8" ht="35.25" customHeight="1" x14ac:dyDescent="0.25">
      <c r="A507" s="285">
        <v>1</v>
      </c>
      <c r="B507" s="288" t="s">
        <v>397</v>
      </c>
      <c r="C507" s="307" t="s">
        <v>398</v>
      </c>
      <c r="D507" s="307"/>
      <c r="E507" s="307"/>
      <c r="F507" s="307"/>
      <c r="G507" s="307"/>
      <c r="H507" s="228">
        <v>2</v>
      </c>
    </row>
    <row r="508" spans="1:8" ht="35.25" customHeight="1" x14ac:dyDescent="0.25">
      <c r="A508" s="285">
        <v>2</v>
      </c>
      <c r="B508" s="288" t="s">
        <v>399</v>
      </c>
      <c r="C508" s="308">
        <f>SUM(G511:G511)</f>
        <v>400</v>
      </c>
      <c r="D508" s="309"/>
      <c r="E508" s="309"/>
      <c r="F508" s="309"/>
      <c r="G508" s="309"/>
      <c r="H508" s="228">
        <v>3</v>
      </c>
    </row>
    <row r="509" spans="1:8" ht="60" customHeight="1" x14ac:dyDescent="0.25">
      <c r="A509" s="285">
        <v>3</v>
      </c>
      <c r="B509" s="288" t="s">
        <v>400</v>
      </c>
      <c r="C509" s="307" t="s">
        <v>545</v>
      </c>
      <c r="D509" s="307"/>
      <c r="E509" s="307"/>
      <c r="F509" s="307"/>
      <c r="G509" s="307"/>
      <c r="H509" s="228">
        <v>4</v>
      </c>
    </row>
    <row r="510" spans="1:8" ht="35.25" customHeight="1" x14ac:dyDescent="0.25">
      <c r="A510" s="285">
        <v>4</v>
      </c>
      <c r="B510" s="288" t="s">
        <v>402</v>
      </c>
      <c r="C510" s="307" t="s">
        <v>546</v>
      </c>
      <c r="D510" s="307"/>
      <c r="E510" s="307"/>
      <c r="F510" s="307"/>
      <c r="G510" s="307"/>
      <c r="H510" s="228">
        <v>5</v>
      </c>
    </row>
    <row r="511" spans="1:8" ht="35.25" customHeight="1" x14ac:dyDescent="0.25">
      <c r="A511" s="291">
        <v>5</v>
      </c>
      <c r="B511" s="293" t="s">
        <v>404</v>
      </c>
      <c r="C511" s="309" t="s">
        <v>1068</v>
      </c>
      <c r="D511" s="309"/>
      <c r="E511" s="309"/>
      <c r="F511" s="309"/>
      <c r="G511" s="281">
        <v>400</v>
      </c>
      <c r="H511" s="228">
        <v>6</v>
      </c>
    </row>
    <row r="512" spans="1:8" ht="35.25" customHeight="1" x14ac:dyDescent="0.25">
      <c r="A512" s="285">
        <v>6</v>
      </c>
      <c r="B512" s="288" t="s">
        <v>408</v>
      </c>
      <c r="C512" s="307" t="s">
        <v>547</v>
      </c>
      <c r="D512" s="307"/>
      <c r="E512" s="307"/>
      <c r="F512" s="307"/>
      <c r="G512" s="307"/>
      <c r="H512" s="228">
        <v>7</v>
      </c>
    </row>
    <row r="513" spans="1:8" ht="35.25" customHeight="1" x14ac:dyDescent="0.25">
      <c r="A513" s="312">
        <v>7</v>
      </c>
      <c r="B513" s="314" t="s">
        <v>410</v>
      </c>
      <c r="C513" s="303" t="s">
        <v>391</v>
      </c>
      <c r="D513" s="303"/>
      <c r="E513" s="285" t="s">
        <v>392</v>
      </c>
      <c r="F513" s="285" t="s">
        <v>393</v>
      </c>
      <c r="G513" s="285" t="s">
        <v>394</v>
      </c>
      <c r="H513" s="228">
        <v>8</v>
      </c>
    </row>
    <row r="514" spans="1:8" ht="35.25" customHeight="1" x14ac:dyDescent="0.25">
      <c r="A514" s="313"/>
      <c r="B514" s="315"/>
      <c r="C514" s="330" t="s">
        <v>548</v>
      </c>
      <c r="D514" s="330"/>
      <c r="E514" s="286">
        <v>1</v>
      </c>
      <c r="F514" s="286">
        <v>1</v>
      </c>
      <c r="G514" s="286" t="s">
        <v>534</v>
      </c>
      <c r="H514" s="228">
        <v>9</v>
      </c>
    </row>
    <row r="515" spans="1:8" ht="35.25" customHeight="1" x14ac:dyDescent="0.25">
      <c r="A515" s="153"/>
      <c r="B515" s="157"/>
      <c r="C515" s="169"/>
      <c r="D515" s="169"/>
      <c r="E515" s="196"/>
      <c r="F515" s="153"/>
      <c r="G515" s="299"/>
      <c r="H515" s="228">
        <v>0</v>
      </c>
    </row>
    <row r="516" spans="1:8" ht="35.25" customHeight="1" x14ac:dyDescent="0.25">
      <c r="A516" s="153" t="s">
        <v>549</v>
      </c>
      <c r="B516" s="306" t="s">
        <v>550</v>
      </c>
      <c r="C516" s="306"/>
      <c r="D516" s="306"/>
      <c r="E516" s="306"/>
      <c r="F516" s="306"/>
      <c r="G516" s="306"/>
      <c r="H516" s="228">
        <v>1</v>
      </c>
    </row>
    <row r="517" spans="1:8" ht="35.25" customHeight="1" x14ac:dyDescent="0.25">
      <c r="A517" s="285">
        <v>1</v>
      </c>
      <c r="B517" s="288" t="s">
        <v>397</v>
      </c>
      <c r="C517" s="307" t="s">
        <v>487</v>
      </c>
      <c r="D517" s="307"/>
      <c r="E517" s="307"/>
      <c r="F517" s="307"/>
      <c r="G517" s="307"/>
      <c r="H517" s="228">
        <v>2</v>
      </c>
    </row>
    <row r="518" spans="1:8" ht="35.25" customHeight="1" x14ac:dyDescent="0.25">
      <c r="A518" s="285">
        <v>2</v>
      </c>
      <c r="B518" s="288" t="s">
        <v>399</v>
      </c>
      <c r="C518" s="308">
        <f>SUM(G521:G522)</f>
        <v>100</v>
      </c>
      <c r="D518" s="309"/>
      <c r="E518" s="309"/>
      <c r="F518" s="309"/>
      <c r="G518" s="309"/>
      <c r="H518" s="228">
        <v>3</v>
      </c>
    </row>
    <row r="519" spans="1:8" ht="66" customHeight="1" x14ac:dyDescent="0.25">
      <c r="A519" s="285">
        <v>3</v>
      </c>
      <c r="B519" s="288" t="s">
        <v>400</v>
      </c>
      <c r="C519" s="307" t="s">
        <v>551</v>
      </c>
      <c r="D519" s="307"/>
      <c r="E519" s="307"/>
      <c r="F519" s="307"/>
      <c r="G519" s="307"/>
      <c r="H519" s="228">
        <v>4</v>
      </c>
    </row>
    <row r="520" spans="1:8" ht="35.25" customHeight="1" x14ac:dyDescent="0.25">
      <c r="A520" s="285">
        <v>4</v>
      </c>
      <c r="B520" s="288" t="s">
        <v>402</v>
      </c>
      <c r="C520" s="307" t="s">
        <v>552</v>
      </c>
      <c r="D520" s="307"/>
      <c r="E520" s="307"/>
      <c r="F520" s="307"/>
      <c r="G520" s="307"/>
      <c r="H520" s="228">
        <v>5</v>
      </c>
    </row>
    <row r="521" spans="1:8" ht="35.25" customHeight="1" x14ac:dyDescent="0.25">
      <c r="A521" s="312">
        <v>5</v>
      </c>
      <c r="B521" s="320" t="s">
        <v>404</v>
      </c>
      <c r="C521" s="309" t="s">
        <v>21</v>
      </c>
      <c r="D521" s="309"/>
      <c r="E521" s="309"/>
      <c r="F521" s="309"/>
      <c r="G521" s="281">
        <v>100</v>
      </c>
      <c r="H521" s="228">
        <v>6</v>
      </c>
    </row>
    <row r="522" spans="1:8" ht="35.25" customHeight="1" x14ac:dyDescent="0.25">
      <c r="A522" s="313"/>
      <c r="B522" s="322"/>
      <c r="C522" s="309" t="s">
        <v>407</v>
      </c>
      <c r="D522" s="309"/>
      <c r="E522" s="309"/>
      <c r="F522" s="309"/>
      <c r="G522" s="281">
        <v>0</v>
      </c>
      <c r="H522" s="228">
        <v>6</v>
      </c>
    </row>
    <row r="523" spans="1:8" ht="35.25" customHeight="1" x14ac:dyDescent="0.25">
      <c r="A523" s="285">
        <v>6</v>
      </c>
      <c r="B523" s="288" t="s">
        <v>408</v>
      </c>
      <c r="C523" s="307" t="s">
        <v>553</v>
      </c>
      <c r="D523" s="307"/>
      <c r="E523" s="307"/>
      <c r="F523" s="307"/>
      <c r="G523" s="307"/>
      <c r="H523" s="228">
        <v>7</v>
      </c>
    </row>
    <row r="524" spans="1:8" ht="35.25" customHeight="1" x14ac:dyDescent="0.25">
      <c r="A524" s="312">
        <v>7</v>
      </c>
      <c r="B524" s="320" t="s">
        <v>410</v>
      </c>
      <c r="C524" s="303" t="s">
        <v>391</v>
      </c>
      <c r="D524" s="303"/>
      <c r="E524" s="285" t="s">
        <v>392</v>
      </c>
      <c r="F524" s="285" t="s">
        <v>393</v>
      </c>
      <c r="G524" s="285" t="s">
        <v>394</v>
      </c>
      <c r="H524" s="228">
        <v>8</v>
      </c>
    </row>
    <row r="525" spans="1:8" ht="35.25" customHeight="1" x14ac:dyDescent="0.25">
      <c r="A525" s="313"/>
      <c r="B525" s="322"/>
      <c r="C525" s="330" t="s">
        <v>554</v>
      </c>
      <c r="D525" s="330"/>
      <c r="E525" s="286">
        <v>15</v>
      </c>
      <c r="F525" s="286">
        <v>18</v>
      </c>
      <c r="G525" s="286" t="s">
        <v>493</v>
      </c>
      <c r="H525" s="228">
        <v>9</v>
      </c>
    </row>
    <row r="526" spans="1:8" ht="35.25" customHeight="1" x14ac:dyDescent="0.25">
      <c r="A526" s="153"/>
      <c r="B526" s="157"/>
      <c r="C526" s="169"/>
      <c r="D526" s="169"/>
      <c r="E526" s="196"/>
      <c r="F526" s="153"/>
      <c r="G526" s="299"/>
      <c r="H526" s="228">
        <v>0</v>
      </c>
    </row>
    <row r="527" spans="1:8" ht="35.25" customHeight="1" x14ac:dyDescent="0.25">
      <c r="A527" s="153" t="s">
        <v>555</v>
      </c>
      <c r="B527" s="306" t="s">
        <v>556</v>
      </c>
      <c r="C527" s="306"/>
      <c r="D527" s="306"/>
      <c r="E527" s="306"/>
      <c r="F527" s="306"/>
      <c r="G527" s="306"/>
      <c r="H527" s="228">
        <v>1</v>
      </c>
    </row>
    <row r="528" spans="1:8" ht="35.25" customHeight="1" x14ac:dyDescent="0.25">
      <c r="A528" s="285">
        <v>1</v>
      </c>
      <c r="B528" s="288" t="s">
        <v>397</v>
      </c>
      <c r="C528" s="307" t="s">
        <v>398</v>
      </c>
      <c r="D528" s="307"/>
      <c r="E528" s="307"/>
      <c r="F528" s="307"/>
      <c r="G528" s="307"/>
      <c r="H528" s="228">
        <v>2</v>
      </c>
    </row>
    <row r="529" spans="1:8" ht="35.25" customHeight="1" x14ac:dyDescent="0.25">
      <c r="A529" s="285">
        <v>2</v>
      </c>
      <c r="B529" s="288" t="s">
        <v>399</v>
      </c>
      <c r="C529" s="308">
        <f>SUM(G532:G533)</f>
        <v>21</v>
      </c>
      <c r="D529" s="309"/>
      <c r="E529" s="309"/>
      <c r="F529" s="309"/>
      <c r="G529" s="309"/>
      <c r="H529" s="228">
        <v>3</v>
      </c>
    </row>
    <row r="530" spans="1:8" ht="35.25" customHeight="1" x14ac:dyDescent="0.25">
      <c r="A530" s="285">
        <v>3</v>
      </c>
      <c r="B530" s="288" t="s">
        <v>400</v>
      </c>
      <c r="C530" s="307" t="s">
        <v>557</v>
      </c>
      <c r="D530" s="307"/>
      <c r="E530" s="307"/>
      <c r="F530" s="307"/>
      <c r="G530" s="307"/>
      <c r="H530" s="228">
        <v>4</v>
      </c>
    </row>
    <row r="531" spans="1:8" ht="35.25" customHeight="1" x14ac:dyDescent="0.25">
      <c r="A531" s="285">
        <v>4</v>
      </c>
      <c r="B531" s="288" t="s">
        <v>402</v>
      </c>
      <c r="C531" s="307" t="s">
        <v>558</v>
      </c>
      <c r="D531" s="307"/>
      <c r="E531" s="307"/>
      <c r="F531" s="307"/>
      <c r="G531" s="307"/>
      <c r="H531" s="228">
        <v>5</v>
      </c>
    </row>
    <row r="532" spans="1:8" ht="35.25" customHeight="1" x14ac:dyDescent="0.25">
      <c r="A532" s="312">
        <v>5</v>
      </c>
      <c r="B532" s="314" t="s">
        <v>404</v>
      </c>
      <c r="C532" s="309" t="s">
        <v>559</v>
      </c>
      <c r="D532" s="309"/>
      <c r="E532" s="309"/>
      <c r="F532" s="309"/>
      <c r="G532" s="281">
        <v>20</v>
      </c>
      <c r="H532" s="228">
        <v>6</v>
      </c>
    </row>
    <row r="533" spans="1:8" ht="35.25" customHeight="1" x14ac:dyDescent="0.25">
      <c r="A533" s="313"/>
      <c r="B533" s="315"/>
      <c r="C533" s="309" t="s">
        <v>1262</v>
      </c>
      <c r="D533" s="309"/>
      <c r="E533" s="309"/>
      <c r="F533" s="309"/>
      <c r="G533" s="281">
        <v>1</v>
      </c>
      <c r="H533" s="228">
        <v>6</v>
      </c>
    </row>
    <row r="534" spans="1:8" ht="35.25" customHeight="1" x14ac:dyDescent="0.25">
      <c r="A534" s="285">
        <v>6</v>
      </c>
      <c r="B534" s="288" t="s">
        <v>408</v>
      </c>
      <c r="C534" s="307" t="s">
        <v>560</v>
      </c>
      <c r="D534" s="307"/>
      <c r="E534" s="307"/>
      <c r="F534" s="307"/>
      <c r="G534" s="307"/>
      <c r="H534" s="228">
        <v>7</v>
      </c>
    </row>
    <row r="535" spans="1:8" ht="35.25" customHeight="1" x14ac:dyDescent="0.25">
      <c r="A535" s="312">
        <v>7</v>
      </c>
      <c r="B535" s="314" t="s">
        <v>410</v>
      </c>
      <c r="C535" s="303" t="s">
        <v>391</v>
      </c>
      <c r="D535" s="303"/>
      <c r="E535" s="285" t="s">
        <v>392</v>
      </c>
      <c r="F535" s="285" t="s">
        <v>393</v>
      </c>
      <c r="G535" s="285" t="s">
        <v>394</v>
      </c>
      <c r="H535" s="228">
        <v>8</v>
      </c>
    </row>
    <row r="536" spans="1:8" ht="35.25" customHeight="1" x14ac:dyDescent="0.25">
      <c r="A536" s="313"/>
      <c r="B536" s="315"/>
      <c r="C536" s="330" t="s">
        <v>561</v>
      </c>
      <c r="D536" s="330"/>
      <c r="E536" s="286"/>
      <c r="F536" s="286"/>
      <c r="G536" s="286"/>
      <c r="H536" s="228">
        <v>9</v>
      </c>
    </row>
    <row r="537" spans="1:8" ht="35.25" customHeight="1" x14ac:dyDescent="0.25">
      <c r="A537" s="153"/>
      <c r="B537" s="157"/>
      <c r="C537" s="153"/>
      <c r="D537" s="153"/>
      <c r="E537" s="153"/>
      <c r="F537" s="153"/>
      <c r="G537" s="300"/>
      <c r="H537" s="228">
        <v>0</v>
      </c>
    </row>
    <row r="538" spans="1:8" ht="35.25" customHeight="1" x14ac:dyDescent="0.25">
      <c r="A538" s="153" t="s">
        <v>562</v>
      </c>
      <c r="B538" s="306" t="s">
        <v>563</v>
      </c>
      <c r="C538" s="306"/>
      <c r="D538" s="306"/>
      <c r="E538" s="306"/>
      <c r="F538" s="306"/>
      <c r="G538" s="306"/>
      <c r="H538" s="228">
        <v>1</v>
      </c>
    </row>
    <row r="539" spans="1:8" ht="35.25" customHeight="1" x14ac:dyDescent="0.25">
      <c r="A539" s="285">
        <v>1</v>
      </c>
      <c r="B539" s="288" t="s">
        <v>397</v>
      </c>
      <c r="C539" s="307" t="s">
        <v>398</v>
      </c>
      <c r="D539" s="307"/>
      <c r="E539" s="307"/>
      <c r="F539" s="307"/>
      <c r="G539" s="307"/>
      <c r="H539" s="228">
        <v>2</v>
      </c>
    </row>
    <row r="540" spans="1:8" ht="35.25" customHeight="1" x14ac:dyDescent="0.25">
      <c r="A540" s="285">
        <v>2</v>
      </c>
      <c r="B540" s="288" t="s">
        <v>399</v>
      </c>
      <c r="C540" s="424">
        <f>SUM(G543:G544)</f>
        <v>150</v>
      </c>
      <c r="D540" s="425"/>
      <c r="E540" s="425"/>
      <c r="F540" s="425"/>
      <c r="G540" s="425"/>
      <c r="H540" s="228">
        <v>3</v>
      </c>
    </row>
    <row r="541" spans="1:8" ht="56.25" customHeight="1" x14ac:dyDescent="0.25">
      <c r="A541" s="285">
        <v>3</v>
      </c>
      <c r="B541" s="288" t="s">
        <v>400</v>
      </c>
      <c r="C541" s="307" t="s">
        <v>564</v>
      </c>
      <c r="D541" s="307"/>
      <c r="E541" s="307"/>
      <c r="F541" s="307"/>
      <c r="G541" s="307"/>
      <c r="H541" s="228">
        <v>4</v>
      </c>
    </row>
    <row r="542" spans="1:8" ht="35.25" customHeight="1" x14ac:dyDescent="0.25">
      <c r="A542" s="285">
        <v>4</v>
      </c>
      <c r="B542" s="288" t="s">
        <v>402</v>
      </c>
      <c r="C542" s="307" t="s">
        <v>357</v>
      </c>
      <c r="D542" s="307"/>
      <c r="E542" s="307"/>
      <c r="F542" s="307"/>
      <c r="G542" s="307"/>
      <c r="H542" s="228">
        <v>5</v>
      </c>
    </row>
    <row r="543" spans="1:8" ht="35.25" customHeight="1" x14ac:dyDescent="0.25">
      <c r="A543" s="312">
        <v>5</v>
      </c>
      <c r="B543" s="320" t="s">
        <v>404</v>
      </c>
      <c r="C543" s="309" t="s">
        <v>565</v>
      </c>
      <c r="D543" s="309"/>
      <c r="E543" s="309"/>
      <c r="F543" s="309"/>
      <c r="G543" s="281">
        <v>135</v>
      </c>
      <c r="H543" s="228">
        <v>6</v>
      </c>
    </row>
    <row r="544" spans="1:8" ht="35.25" customHeight="1" x14ac:dyDescent="0.25">
      <c r="A544" s="313"/>
      <c r="B544" s="322"/>
      <c r="C544" s="309" t="s">
        <v>566</v>
      </c>
      <c r="D544" s="309"/>
      <c r="E544" s="309"/>
      <c r="F544" s="309"/>
      <c r="G544" s="281">
        <v>15</v>
      </c>
      <c r="H544" s="228">
        <v>6</v>
      </c>
    </row>
    <row r="545" spans="1:8" ht="35.25" customHeight="1" x14ac:dyDescent="0.25">
      <c r="A545" s="285">
        <v>6</v>
      </c>
      <c r="B545" s="288" t="s">
        <v>408</v>
      </c>
      <c r="C545" s="307" t="s">
        <v>567</v>
      </c>
      <c r="D545" s="307"/>
      <c r="E545" s="307"/>
      <c r="F545" s="307"/>
      <c r="G545" s="307"/>
      <c r="H545" s="228">
        <v>7</v>
      </c>
    </row>
    <row r="546" spans="1:8" ht="35.25" customHeight="1" x14ac:dyDescent="0.25">
      <c r="A546" s="312">
        <v>7</v>
      </c>
      <c r="B546" s="314" t="s">
        <v>410</v>
      </c>
      <c r="C546" s="303" t="s">
        <v>391</v>
      </c>
      <c r="D546" s="303"/>
      <c r="E546" s="285" t="s">
        <v>392</v>
      </c>
      <c r="F546" s="285" t="s">
        <v>393</v>
      </c>
      <c r="G546" s="285" t="s">
        <v>394</v>
      </c>
      <c r="H546" s="228">
        <v>8</v>
      </c>
    </row>
    <row r="547" spans="1:8" ht="35.25" customHeight="1" x14ac:dyDescent="0.25">
      <c r="A547" s="319"/>
      <c r="B547" s="326"/>
      <c r="C547" s="330" t="s">
        <v>568</v>
      </c>
      <c r="D547" s="330"/>
      <c r="E547" s="286"/>
      <c r="F547" s="286"/>
      <c r="G547" s="286"/>
      <c r="H547" s="228">
        <v>9</v>
      </c>
    </row>
    <row r="548" spans="1:8" ht="35.25" customHeight="1" x14ac:dyDescent="0.25">
      <c r="A548" s="313"/>
      <c r="B548" s="315"/>
      <c r="C548" s="330" t="s">
        <v>569</v>
      </c>
      <c r="D548" s="330"/>
      <c r="E548" s="286"/>
      <c r="F548" s="286"/>
      <c r="G548" s="286"/>
      <c r="H548" s="228">
        <v>9</v>
      </c>
    </row>
    <row r="549" spans="1:8" ht="35.25" customHeight="1" x14ac:dyDescent="0.25">
      <c r="A549" s="153"/>
      <c r="B549" s="157"/>
      <c r="C549" s="153"/>
      <c r="D549" s="153"/>
      <c r="E549" s="153"/>
      <c r="F549" s="153"/>
      <c r="G549" s="300"/>
      <c r="H549" s="228">
        <v>0</v>
      </c>
    </row>
    <row r="550" spans="1:8" ht="35.25" customHeight="1" x14ac:dyDescent="0.25">
      <c r="A550" s="153" t="s">
        <v>1308</v>
      </c>
      <c r="B550" s="306" t="s">
        <v>571</v>
      </c>
      <c r="C550" s="306"/>
      <c r="D550" s="306"/>
      <c r="E550" s="306"/>
      <c r="F550" s="306"/>
      <c r="G550" s="306"/>
      <c r="H550" s="228">
        <v>1</v>
      </c>
    </row>
    <row r="551" spans="1:8" ht="35.25" customHeight="1" x14ac:dyDescent="0.25">
      <c r="A551" s="285">
        <v>1</v>
      </c>
      <c r="B551" s="288" t="s">
        <v>397</v>
      </c>
      <c r="C551" s="307" t="s">
        <v>398</v>
      </c>
      <c r="D551" s="307"/>
      <c r="E551" s="307"/>
      <c r="F551" s="307"/>
      <c r="G551" s="307"/>
      <c r="H551" s="228">
        <v>2</v>
      </c>
    </row>
    <row r="552" spans="1:8" ht="35.25" customHeight="1" x14ac:dyDescent="0.25">
      <c r="A552" s="285">
        <v>2</v>
      </c>
      <c r="B552" s="288" t="s">
        <v>399</v>
      </c>
      <c r="C552" s="308">
        <f>SUM(G555:G557)</f>
        <v>420</v>
      </c>
      <c r="D552" s="309"/>
      <c r="E552" s="309"/>
      <c r="F552" s="309"/>
      <c r="G552" s="309"/>
      <c r="H552" s="228">
        <v>3</v>
      </c>
    </row>
    <row r="553" spans="1:8" ht="35.25" customHeight="1" x14ac:dyDescent="0.25">
      <c r="A553" s="285">
        <v>3</v>
      </c>
      <c r="B553" s="288" t="s">
        <v>400</v>
      </c>
      <c r="C553" s="307" t="s">
        <v>572</v>
      </c>
      <c r="D553" s="307"/>
      <c r="E553" s="307"/>
      <c r="F553" s="307"/>
      <c r="G553" s="307"/>
      <c r="H553" s="228">
        <v>4</v>
      </c>
    </row>
    <row r="554" spans="1:8" ht="35.25" customHeight="1" x14ac:dyDescent="0.25">
      <c r="A554" s="285">
        <v>4</v>
      </c>
      <c r="B554" s="288" t="s">
        <v>402</v>
      </c>
      <c r="C554" s="307" t="s">
        <v>573</v>
      </c>
      <c r="D554" s="307"/>
      <c r="E554" s="307"/>
      <c r="F554" s="307"/>
      <c r="G554" s="307"/>
      <c r="H554" s="228">
        <v>5</v>
      </c>
    </row>
    <row r="555" spans="1:8" ht="35.25" customHeight="1" x14ac:dyDescent="0.25">
      <c r="A555" s="312">
        <v>5</v>
      </c>
      <c r="B555" s="320" t="s">
        <v>404</v>
      </c>
      <c r="C555" s="309" t="s">
        <v>574</v>
      </c>
      <c r="D555" s="309"/>
      <c r="E555" s="309"/>
      <c r="F555" s="309"/>
      <c r="G555" s="281">
        <v>100</v>
      </c>
      <c r="H555" s="228">
        <v>6</v>
      </c>
    </row>
    <row r="556" spans="1:8" ht="35.25" customHeight="1" x14ac:dyDescent="0.25">
      <c r="A556" s="319"/>
      <c r="B556" s="321"/>
      <c r="C556" s="309" t="s">
        <v>575</v>
      </c>
      <c r="D556" s="309"/>
      <c r="E556" s="309"/>
      <c r="F556" s="309"/>
      <c r="G556" s="281">
        <v>160</v>
      </c>
      <c r="H556" s="228">
        <v>6</v>
      </c>
    </row>
    <row r="557" spans="1:8" ht="35.25" customHeight="1" x14ac:dyDescent="0.25">
      <c r="A557" s="313"/>
      <c r="B557" s="322"/>
      <c r="C557" s="309" t="s">
        <v>576</v>
      </c>
      <c r="D557" s="309"/>
      <c r="E557" s="309"/>
      <c r="F557" s="309"/>
      <c r="G557" s="281">
        <v>160</v>
      </c>
      <c r="H557" s="228">
        <v>6</v>
      </c>
    </row>
    <row r="558" spans="1:8" ht="35.25" customHeight="1" x14ac:dyDescent="0.25">
      <c r="A558" s="285">
        <v>6</v>
      </c>
      <c r="B558" s="288" t="s">
        <v>408</v>
      </c>
      <c r="C558" s="307" t="s">
        <v>577</v>
      </c>
      <c r="D558" s="307"/>
      <c r="E558" s="307"/>
      <c r="F558" s="307"/>
      <c r="G558" s="307"/>
      <c r="H558" s="228">
        <v>7</v>
      </c>
    </row>
    <row r="559" spans="1:8" ht="35.25" customHeight="1" x14ac:dyDescent="0.25">
      <c r="A559" s="312">
        <v>7</v>
      </c>
      <c r="B559" s="320" t="s">
        <v>410</v>
      </c>
      <c r="C559" s="303" t="s">
        <v>391</v>
      </c>
      <c r="D559" s="303"/>
      <c r="E559" s="285" t="s">
        <v>392</v>
      </c>
      <c r="F559" s="285" t="s">
        <v>393</v>
      </c>
      <c r="G559" s="285" t="s">
        <v>394</v>
      </c>
      <c r="H559" s="228">
        <v>8</v>
      </c>
    </row>
    <row r="560" spans="1:8" ht="35.25" customHeight="1" x14ac:dyDescent="0.25">
      <c r="A560" s="313"/>
      <c r="B560" s="322"/>
      <c r="C560" s="330" t="s">
        <v>578</v>
      </c>
      <c r="D560" s="330"/>
      <c r="E560" s="286">
        <v>8</v>
      </c>
      <c r="F560" s="286">
        <v>8</v>
      </c>
      <c r="G560" s="286"/>
      <c r="H560" s="228">
        <v>9</v>
      </c>
    </row>
    <row r="561" spans="1:8" ht="35.25" customHeight="1" x14ac:dyDescent="0.2">
      <c r="A561" s="3"/>
      <c r="B561" s="6"/>
      <c r="C561" s="3"/>
      <c r="D561" s="3"/>
      <c r="E561" s="3"/>
      <c r="F561" s="3"/>
      <c r="G561" s="300"/>
      <c r="H561" s="228">
        <v>0</v>
      </c>
    </row>
    <row r="562" spans="1:8" ht="35.25" customHeight="1" x14ac:dyDescent="0.25">
      <c r="A562" s="153" t="s">
        <v>579</v>
      </c>
      <c r="B562" s="306" t="s">
        <v>580</v>
      </c>
      <c r="C562" s="306"/>
      <c r="D562" s="306"/>
      <c r="E562" s="306"/>
      <c r="F562" s="306"/>
      <c r="G562" s="306"/>
      <c r="H562" s="228">
        <v>1</v>
      </c>
    </row>
    <row r="563" spans="1:8" ht="35.25" customHeight="1" x14ac:dyDescent="0.25">
      <c r="A563" s="285">
        <v>1</v>
      </c>
      <c r="B563" s="288" t="s">
        <v>381</v>
      </c>
      <c r="C563" s="307" t="s">
        <v>581</v>
      </c>
      <c r="D563" s="307"/>
      <c r="E563" s="307"/>
      <c r="F563" s="307"/>
      <c r="G563" s="307"/>
      <c r="H563" s="228">
        <v>2</v>
      </c>
    </row>
    <row r="564" spans="1:8" ht="35.25" customHeight="1" x14ac:dyDescent="0.25">
      <c r="A564" s="285">
        <v>2</v>
      </c>
      <c r="B564" s="288" t="s">
        <v>383</v>
      </c>
      <c r="C564" s="308">
        <f>SUM(G567:G567)</f>
        <v>320</v>
      </c>
      <c r="D564" s="309"/>
      <c r="E564" s="309"/>
      <c r="F564" s="309"/>
      <c r="G564" s="309"/>
      <c r="H564" s="228">
        <v>3</v>
      </c>
    </row>
    <row r="565" spans="1:8" ht="35.25" customHeight="1" x14ac:dyDescent="0.25">
      <c r="A565" s="285">
        <v>3</v>
      </c>
      <c r="B565" s="288" t="s">
        <v>384</v>
      </c>
      <c r="C565" s="307" t="s">
        <v>582</v>
      </c>
      <c r="D565" s="307"/>
      <c r="E565" s="307"/>
      <c r="F565" s="307"/>
      <c r="G565" s="307"/>
      <c r="H565" s="228">
        <v>4</v>
      </c>
    </row>
    <row r="566" spans="1:8" ht="35.25" customHeight="1" x14ac:dyDescent="0.25">
      <c r="A566" s="285">
        <v>4</v>
      </c>
      <c r="B566" s="288" t="s">
        <v>386</v>
      </c>
      <c r="C566" s="307" t="s">
        <v>583</v>
      </c>
      <c r="D566" s="307"/>
      <c r="E566" s="307"/>
      <c r="F566" s="307"/>
      <c r="G566" s="307"/>
      <c r="H566" s="228">
        <v>5</v>
      </c>
    </row>
    <row r="567" spans="1:8" ht="35.25" customHeight="1" x14ac:dyDescent="0.25">
      <c r="A567" s="285">
        <v>5</v>
      </c>
      <c r="B567" s="288" t="s">
        <v>584</v>
      </c>
      <c r="C567" s="309" t="s">
        <v>585</v>
      </c>
      <c r="D567" s="309"/>
      <c r="E567" s="309"/>
      <c r="F567" s="309"/>
      <c r="G567" s="281">
        <v>320</v>
      </c>
      <c r="H567" s="228">
        <v>6</v>
      </c>
    </row>
    <row r="568" spans="1:8" ht="35.25" customHeight="1" x14ac:dyDescent="0.25">
      <c r="A568" s="285">
        <v>6</v>
      </c>
      <c r="B568" s="288" t="s">
        <v>388</v>
      </c>
      <c r="C568" s="307" t="s">
        <v>586</v>
      </c>
      <c r="D568" s="307"/>
      <c r="E568" s="307"/>
      <c r="F568" s="307"/>
      <c r="G568" s="307"/>
      <c r="H568" s="228">
        <v>7</v>
      </c>
    </row>
    <row r="569" spans="1:8" ht="35.25" customHeight="1" x14ac:dyDescent="0.25">
      <c r="A569" s="285">
        <v>7</v>
      </c>
      <c r="B569" s="314" t="s">
        <v>390</v>
      </c>
      <c r="C569" s="303" t="s">
        <v>391</v>
      </c>
      <c r="D569" s="303"/>
      <c r="E569" s="285" t="s">
        <v>392</v>
      </c>
      <c r="F569" s="285" t="s">
        <v>393</v>
      </c>
      <c r="G569" s="285" t="s">
        <v>394</v>
      </c>
      <c r="H569" s="228">
        <v>8</v>
      </c>
    </row>
    <row r="570" spans="1:8" ht="35.25" customHeight="1" x14ac:dyDescent="0.25">
      <c r="A570" s="285">
        <v>8</v>
      </c>
      <c r="B570" s="315"/>
      <c r="C570" s="330" t="s">
        <v>587</v>
      </c>
      <c r="D570" s="330"/>
      <c r="E570" s="286">
        <v>44</v>
      </c>
      <c r="F570" s="286">
        <v>30</v>
      </c>
      <c r="G570" s="286" t="s">
        <v>534</v>
      </c>
      <c r="H570" s="228">
        <v>9</v>
      </c>
    </row>
    <row r="571" spans="1:8" ht="35.25" customHeight="1" x14ac:dyDescent="0.2">
      <c r="A571" s="3"/>
      <c r="B571" s="6"/>
      <c r="C571" s="3"/>
      <c r="D571" s="3"/>
      <c r="E571" s="3"/>
      <c r="F571" s="3"/>
      <c r="G571" s="300"/>
      <c r="H571" s="228">
        <v>0</v>
      </c>
    </row>
    <row r="572" spans="1:8" ht="35.25" customHeight="1" x14ac:dyDescent="0.25">
      <c r="A572" s="153" t="s">
        <v>588</v>
      </c>
      <c r="B572" s="306" t="s">
        <v>1102</v>
      </c>
      <c r="C572" s="306"/>
      <c r="D572" s="306"/>
      <c r="E572" s="306"/>
      <c r="F572" s="306"/>
      <c r="G572" s="306"/>
      <c r="H572" s="228">
        <v>1</v>
      </c>
    </row>
    <row r="573" spans="1:8" ht="35.25" customHeight="1" x14ac:dyDescent="0.25">
      <c r="A573" s="285">
        <v>1</v>
      </c>
      <c r="B573" s="288" t="s">
        <v>381</v>
      </c>
      <c r="C573" s="307" t="s">
        <v>581</v>
      </c>
      <c r="D573" s="307"/>
      <c r="E573" s="307"/>
      <c r="F573" s="307"/>
      <c r="G573" s="307"/>
      <c r="H573" s="228">
        <v>2</v>
      </c>
    </row>
    <row r="574" spans="1:8" ht="35.25" customHeight="1" x14ac:dyDescent="0.25">
      <c r="A574" s="285">
        <v>2</v>
      </c>
      <c r="B574" s="288" t="s">
        <v>383</v>
      </c>
      <c r="C574" s="308">
        <f>SUM(G577:G577)</f>
        <v>650</v>
      </c>
      <c r="D574" s="309"/>
      <c r="E574" s="309"/>
      <c r="F574" s="309"/>
      <c r="G574" s="309"/>
      <c r="H574" s="228">
        <v>3</v>
      </c>
    </row>
    <row r="575" spans="1:8" ht="35.25" customHeight="1" x14ac:dyDescent="0.25">
      <c r="A575" s="285">
        <v>3</v>
      </c>
      <c r="B575" s="288" t="s">
        <v>384</v>
      </c>
      <c r="C575" s="307" t="s">
        <v>589</v>
      </c>
      <c r="D575" s="307"/>
      <c r="E575" s="307"/>
      <c r="F575" s="307"/>
      <c r="G575" s="307"/>
      <c r="H575" s="228">
        <v>4</v>
      </c>
    </row>
    <row r="576" spans="1:8" ht="35.25" customHeight="1" x14ac:dyDescent="0.25">
      <c r="A576" s="285">
        <v>4</v>
      </c>
      <c r="B576" s="288" t="s">
        <v>386</v>
      </c>
      <c r="C576" s="307" t="s">
        <v>590</v>
      </c>
      <c r="D576" s="307"/>
      <c r="E576" s="307"/>
      <c r="F576" s="307"/>
      <c r="G576" s="307"/>
      <c r="H576" s="228">
        <v>5</v>
      </c>
    </row>
    <row r="577" spans="1:8" ht="35.25" customHeight="1" x14ac:dyDescent="0.25">
      <c r="A577" s="285">
        <v>5</v>
      </c>
      <c r="B577" s="288" t="s">
        <v>584</v>
      </c>
      <c r="C577" s="309" t="s">
        <v>591</v>
      </c>
      <c r="D577" s="309"/>
      <c r="E577" s="309"/>
      <c r="F577" s="309"/>
      <c r="G577" s="281">
        <v>650</v>
      </c>
      <c r="H577" s="228">
        <v>6</v>
      </c>
    </row>
    <row r="578" spans="1:8" ht="35.25" customHeight="1" x14ac:dyDescent="0.25">
      <c r="A578" s="285">
        <v>6</v>
      </c>
      <c r="B578" s="288" t="s">
        <v>388</v>
      </c>
      <c r="C578" s="307" t="s">
        <v>592</v>
      </c>
      <c r="D578" s="307"/>
      <c r="E578" s="307"/>
      <c r="F578" s="307"/>
      <c r="G578" s="307"/>
      <c r="H578" s="228">
        <v>7</v>
      </c>
    </row>
    <row r="579" spans="1:8" ht="35.25" customHeight="1" x14ac:dyDescent="0.25">
      <c r="A579" s="312">
        <v>7</v>
      </c>
      <c r="B579" s="314" t="s">
        <v>390</v>
      </c>
      <c r="C579" s="303" t="s">
        <v>391</v>
      </c>
      <c r="D579" s="303"/>
      <c r="E579" s="285" t="s">
        <v>392</v>
      </c>
      <c r="F579" s="285" t="s">
        <v>393</v>
      </c>
      <c r="G579" s="285" t="s">
        <v>394</v>
      </c>
      <c r="H579" s="228">
        <v>8</v>
      </c>
    </row>
    <row r="580" spans="1:8" ht="35.25" customHeight="1" x14ac:dyDescent="0.25">
      <c r="A580" s="313"/>
      <c r="B580" s="315"/>
      <c r="C580" s="330" t="s">
        <v>593</v>
      </c>
      <c r="D580" s="330"/>
      <c r="E580" s="286"/>
      <c r="F580" s="286"/>
      <c r="G580" s="286"/>
      <c r="H580" s="228">
        <v>9</v>
      </c>
    </row>
    <row r="581" spans="1:8" ht="35.25" customHeight="1" x14ac:dyDescent="0.25">
      <c r="A581" s="153"/>
      <c r="B581" s="292"/>
      <c r="C581" s="297"/>
      <c r="D581" s="153"/>
      <c r="E581" s="153"/>
      <c r="F581" s="153"/>
      <c r="G581" s="299"/>
      <c r="H581" s="228">
        <v>0</v>
      </c>
    </row>
    <row r="582" spans="1:8" ht="70.5" customHeight="1" x14ac:dyDescent="0.25">
      <c r="A582" s="334" t="s">
        <v>1268</v>
      </c>
      <c r="B582" s="334"/>
      <c r="C582" s="334"/>
      <c r="D582" s="334"/>
      <c r="E582" s="334"/>
      <c r="F582" s="334"/>
      <c r="G582" s="334"/>
      <c r="H582" s="228">
        <v>10</v>
      </c>
    </row>
    <row r="583" spans="1:8" ht="35.25" customHeight="1" x14ac:dyDescent="0.25">
      <c r="A583" s="153" t="s">
        <v>379</v>
      </c>
      <c r="B583" s="306" t="s">
        <v>1309</v>
      </c>
      <c r="C583" s="306"/>
      <c r="D583" s="306"/>
      <c r="E583" s="306"/>
      <c r="F583" s="306"/>
      <c r="G583" s="306"/>
      <c r="H583" s="228">
        <v>1</v>
      </c>
    </row>
    <row r="584" spans="1:8" ht="35.25" customHeight="1" x14ac:dyDescent="0.25">
      <c r="A584" s="285">
        <v>1</v>
      </c>
      <c r="B584" s="288" t="s">
        <v>397</v>
      </c>
      <c r="C584" s="307" t="s">
        <v>595</v>
      </c>
      <c r="D584" s="307"/>
      <c r="E584" s="307"/>
      <c r="F584" s="307"/>
      <c r="G584" s="307"/>
      <c r="H584" s="228">
        <v>2</v>
      </c>
    </row>
    <row r="585" spans="1:8" ht="35.25" customHeight="1" x14ac:dyDescent="0.25">
      <c r="A585" s="285">
        <v>2</v>
      </c>
      <c r="B585" s="288" t="s">
        <v>399</v>
      </c>
      <c r="C585" s="308">
        <f>SUM(G588:G592)</f>
        <v>4664.8</v>
      </c>
      <c r="D585" s="309"/>
      <c r="E585" s="309"/>
      <c r="F585" s="309"/>
      <c r="G585" s="309"/>
      <c r="H585" s="228">
        <v>3</v>
      </c>
    </row>
    <row r="586" spans="1:8" ht="57" customHeight="1" x14ac:dyDescent="0.25">
      <c r="A586" s="285">
        <v>3</v>
      </c>
      <c r="B586" s="288" t="s">
        <v>400</v>
      </c>
      <c r="C586" s="307" t="s">
        <v>596</v>
      </c>
      <c r="D586" s="307"/>
      <c r="E586" s="307"/>
      <c r="F586" s="307"/>
      <c r="G586" s="307"/>
      <c r="H586" s="228">
        <v>4</v>
      </c>
    </row>
    <row r="587" spans="1:8" ht="35.25" customHeight="1" x14ac:dyDescent="0.25">
      <c r="A587" s="285">
        <v>4</v>
      </c>
      <c r="B587" s="288" t="s">
        <v>386</v>
      </c>
      <c r="C587" s="307" t="s">
        <v>1310</v>
      </c>
      <c r="D587" s="307"/>
      <c r="E587" s="307"/>
      <c r="F587" s="307"/>
      <c r="G587" s="307"/>
      <c r="H587" s="228">
        <v>5</v>
      </c>
    </row>
    <row r="588" spans="1:8" ht="35.25" customHeight="1" x14ac:dyDescent="0.25">
      <c r="A588" s="312">
        <v>5</v>
      </c>
      <c r="B588" s="320" t="s">
        <v>404</v>
      </c>
      <c r="C588" s="309" t="s">
        <v>598</v>
      </c>
      <c r="D588" s="309"/>
      <c r="E588" s="309"/>
      <c r="F588" s="309"/>
      <c r="G588" s="281">
        <v>198.3</v>
      </c>
      <c r="H588" s="228">
        <v>6</v>
      </c>
    </row>
    <row r="589" spans="1:8" ht="35.25" customHeight="1" x14ac:dyDescent="0.25">
      <c r="A589" s="319"/>
      <c r="B589" s="321"/>
      <c r="C589" s="309" t="s">
        <v>599</v>
      </c>
      <c r="D589" s="309"/>
      <c r="E589" s="309"/>
      <c r="F589" s="309"/>
      <c r="G589" s="281">
        <v>2551.1999999999998</v>
      </c>
      <c r="H589" s="228">
        <v>6</v>
      </c>
    </row>
    <row r="590" spans="1:8" ht="35.25" customHeight="1" x14ac:dyDescent="0.25">
      <c r="A590" s="319"/>
      <c r="B590" s="321"/>
      <c r="C590" s="309" t="s">
        <v>600</v>
      </c>
      <c r="D590" s="309"/>
      <c r="E590" s="309"/>
      <c r="F590" s="309"/>
      <c r="G590" s="281">
        <v>1591</v>
      </c>
      <c r="H590" s="228">
        <v>6</v>
      </c>
    </row>
    <row r="591" spans="1:8" ht="35.25" customHeight="1" x14ac:dyDescent="0.25">
      <c r="A591" s="319"/>
      <c r="B591" s="321"/>
      <c r="C591" s="309" t="s">
        <v>601</v>
      </c>
      <c r="D591" s="309"/>
      <c r="E591" s="309"/>
      <c r="F591" s="309"/>
      <c r="G591" s="281">
        <v>11.3</v>
      </c>
      <c r="H591" s="228">
        <v>6</v>
      </c>
    </row>
    <row r="592" spans="1:8" ht="35.25" customHeight="1" x14ac:dyDescent="0.25">
      <c r="A592" s="313"/>
      <c r="B592" s="322"/>
      <c r="C592" s="309" t="s">
        <v>602</v>
      </c>
      <c r="D592" s="309"/>
      <c r="E592" s="309"/>
      <c r="F592" s="309"/>
      <c r="G592" s="281">
        <v>313</v>
      </c>
      <c r="H592" s="228">
        <v>6</v>
      </c>
    </row>
    <row r="593" spans="1:8" ht="35.25" customHeight="1" x14ac:dyDescent="0.25">
      <c r="A593" s="285">
        <v>6</v>
      </c>
      <c r="B593" s="288" t="s">
        <v>388</v>
      </c>
      <c r="C593" s="307" t="s">
        <v>603</v>
      </c>
      <c r="D593" s="307"/>
      <c r="E593" s="307"/>
      <c r="F593" s="307"/>
      <c r="G593" s="307"/>
      <c r="H593" s="228">
        <v>7</v>
      </c>
    </row>
    <row r="594" spans="1:8" ht="35.25" customHeight="1" x14ac:dyDescent="0.25">
      <c r="A594" s="312">
        <v>7</v>
      </c>
      <c r="B594" s="320" t="s">
        <v>390</v>
      </c>
      <c r="C594" s="303" t="s">
        <v>391</v>
      </c>
      <c r="D594" s="303"/>
      <c r="E594" s="285" t="s">
        <v>392</v>
      </c>
      <c r="F594" s="285" t="s">
        <v>393</v>
      </c>
      <c r="G594" s="285" t="s">
        <v>394</v>
      </c>
      <c r="H594" s="228">
        <v>8</v>
      </c>
    </row>
    <row r="595" spans="1:8" ht="35.25" customHeight="1" x14ac:dyDescent="0.25">
      <c r="A595" s="319"/>
      <c r="B595" s="321"/>
      <c r="C595" s="330" t="s">
        <v>604</v>
      </c>
      <c r="D595" s="330"/>
      <c r="E595" s="286" t="s">
        <v>1269</v>
      </c>
      <c r="F595" s="286" t="s">
        <v>1269</v>
      </c>
      <c r="G595" s="286"/>
      <c r="H595" s="228">
        <v>9</v>
      </c>
    </row>
    <row r="596" spans="1:8" ht="35.25" customHeight="1" x14ac:dyDescent="0.25">
      <c r="A596" s="319"/>
      <c r="B596" s="321"/>
      <c r="C596" s="330" t="s">
        <v>605</v>
      </c>
      <c r="D596" s="330"/>
      <c r="E596" s="286" t="s">
        <v>1270</v>
      </c>
      <c r="F596" s="286" t="s">
        <v>1270</v>
      </c>
      <c r="G596" s="286"/>
      <c r="H596" s="228">
        <v>9</v>
      </c>
    </row>
    <row r="597" spans="1:8" ht="35.25" customHeight="1" x14ac:dyDescent="0.25">
      <c r="A597" s="319"/>
      <c r="B597" s="321"/>
      <c r="C597" s="330" t="s">
        <v>606</v>
      </c>
      <c r="D597" s="330"/>
      <c r="E597" s="286" t="s">
        <v>607</v>
      </c>
      <c r="F597" s="286" t="s">
        <v>607</v>
      </c>
      <c r="G597" s="286"/>
      <c r="H597" s="228">
        <v>9</v>
      </c>
    </row>
    <row r="598" spans="1:8" ht="35.25" customHeight="1" x14ac:dyDescent="0.25">
      <c r="A598" s="313"/>
      <c r="B598" s="322"/>
      <c r="C598" s="330" t="s">
        <v>608</v>
      </c>
      <c r="D598" s="330"/>
      <c r="E598" s="286" t="s">
        <v>609</v>
      </c>
      <c r="F598" s="286" t="s">
        <v>609</v>
      </c>
      <c r="G598" s="286"/>
      <c r="H598" s="228">
        <v>9</v>
      </c>
    </row>
    <row r="599" spans="1:8" ht="35.25" customHeight="1" x14ac:dyDescent="0.2">
      <c r="A599" s="5"/>
      <c r="B599" s="7"/>
      <c r="C599" s="5"/>
      <c r="D599" s="5"/>
      <c r="E599" s="5"/>
      <c r="F599" s="5"/>
      <c r="G599" s="300"/>
      <c r="H599" s="228">
        <v>0</v>
      </c>
    </row>
    <row r="600" spans="1:8" ht="35.25" customHeight="1" x14ac:dyDescent="0.25">
      <c r="A600" s="153" t="s">
        <v>446</v>
      </c>
      <c r="B600" s="306" t="s">
        <v>1312</v>
      </c>
      <c r="C600" s="306"/>
      <c r="D600" s="306"/>
      <c r="E600" s="306"/>
      <c r="F600" s="306"/>
      <c r="G600" s="306"/>
      <c r="H600" s="228">
        <v>1</v>
      </c>
    </row>
    <row r="601" spans="1:8" ht="35.25" customHeight="1" x14ac:dyDescent="0.25">
      <c r="A601" s="285">
        <v>1</v>
      </c>
      <c r="B601" s="288" t="s">
        <v>397</v>
      </c>
      <c r="C601" s="307" t="s">
        <v>595</v>
      </c>
      <c r="D601" s="307"/>
      <c r="E601" s="307"/>
      <c r="F601" s="307"/>
      <c r="G601" s="307"/>
      <c r="H601" s="228">
        <v>2</v>
      </c>
    </row>
    <row r="602" spans="1:8" ht="35.25" customHeight="1" x14ac:dyDescent="0.25">
      <c r="A602" s="285">
        <v>2</v>
      </c>
      <c r="B602" s="288" t="s">
        <v>399</v>
      </c>
      <c r="C602" s="308">
        <f>C611+C623</f>
        <v>1066.8000000000002</v>
      </c>
      <c r="D602" s="309"/>
      <c r="E602" s="309"/>
      <c r="F602" s="309"/>
      <c r="G602" s="309"/>
      <c r="H602" s="228">
        <v>3</v>
      </c>
    </row>
    <row r="603" spans="1:8" ht="45.75" customHeight="1" x14ac:dyDescent="0.25">
      <c r="A603" s="285">
        <v>3</v>
      </c>
      <c r="B603" s="288" t="s">
        <v>400</v>
      </c>
      <c r="C603" s="307" t="s">
        <v>610</v>
      </c>
      <c r="D603" s="307"/>
      <c r="E603" s="307"/>
      <c r="F603" s="307"/>
      <c r="G603" s="307"/>
      <c r="H603" s="228">
        <v>4</v>
      </c>
    </row>
    <row r="604" spans="1:8" ht="35.25" customHeight="1" x14ac:dyDescent="0.25">
      <c r="A604" s="285">
        <v>4</v>
      </c>
      <c r="B604" s="288" t="s">
        <v>386</v>
      </c>
      <c r="C604" s="307" t="s">
        <v>1311</v>
      </c>
      <c r="D604" s="307"/>
      <c r="E604" s="307"/>
      <c r="F604" s="307"/>
      <c r="G604" s="307"/>
      <c r="H604" s="228">
        <v>5</v>
      </c>
    </row>
    <row r="605" spans="1:8" ht="35.25" customHeight="1" x14ac:dyDescent="0.25">
      <c r="A605" s="285">
        <v>6</v>
      </c>
      <c r="B605" s="288" t="s">
        <v>388</v>
      </c>
      <c r="C605" s="307" t="s">
        <v>1313</v>
      </c>
      <c r="D605" s="307"/>
      <c r="E605" s="307"/>
      <c r="F605" s="307"/>
      <c r="G605" s="307"/>
      <c r="H605" s="228">
        <v>7</v>
      </c>
    </row>
    <row r="606" spans="1:8" ht="35.25" customHeight="1" x14ac:dyDescent="0.25">
      <c r="A606" s="312">
        <v>7</v>
      </c>
      <c r="B606" s="320" t="s">
        <v>390</v>
      </c>
      <c r="C606" s="303" t="s">
        <v>391</v>
      </c>
      <c r="D606" s="303"/>
      <c r="E606" s="285" t="s">
        <v>392</v>
      </c>
      <c r="F606" s="285" t="s">
        <v>393</v>
      </c>
      <c r="G606" s="285" t="s">
        <v>394</v>
      </c>
      <c r="H606" s="228">
        <v>8</v>
      </c>
    </row>
    <row r="607" spans="1:8" ht="35.25" customHeight="1" x14ac:dyDescent="0.25">
      <c r="A607" s="313"/>
      <c r="B607" s="322"/>
      <c r="C607" s="330" t="s">
        <v>613</v>
      </c>
      <c r="D607" s="330"/>
      <c r="E607" s="286"/>
      <c r="F607" s="286"/>
      <c r="G607" s="286"/>
      <c r="H607" s="228">
        <v>9</v>
      </c>
    </row>
    <row r="608" spans="1:8" ht="35.25" customHeight="1" x14ac:dyDescent="0.2">
      <c r="A608" s="5"/>
      <c r="B608" s="7"/>
      <c r="C608" s="5"/>
      <c r="D608" s="5"/>
      <c r="E608" s="5"/>
      <c r="F608" s="5"/>
      <c r="G608" s="300"/>
      <c r="H608" s="228">
        <v>0</v>
      </c>
    </row>
    <row r="609" spans="1:8" ht="35.25" customHeight="1" x14ac:dyDescent="0.25">
      <c r="A609" s="153" t="s">
        <v>452</v>
      </c>
      <c r="B609" s="306" t="s">
        <v>614</v>
      </c>
      <c r="C609" s="306"/>
      <c r="D609" s="306"/>
      <c r="E609" s="306"/>
      <c r="F609" s="306"/>
      <c r="G609" s="306"/>
      <c r="H609" s="228">
        <v>1</v>
      </c>
    </row>
    <row r="610" spans="1:8" ht="35.25" customHeight="1" x14ac:dyDescent="0.25">
      <c r="A610" s="285">
        <v>1</v>
      </c>
      <c r="B610" s="288" t="s">
        <v>397</v>
      </c>
      <c r="C610" s="307" t="s">
        <v>615</v>
      </c>
      <c r="D610" s="307"/>
      <c r="E610" s="307"/>
      <c r="F610" s="307"/>
      <c r="G610" s="307"/>
      <c r="H610" s="228">
        <v>2</v>
      </c>
    </row>
    <row r="611" spans="1:8" ht="35.25" customHeight="1" x14ac:dyDescent="0.25">
      <c r="A611" s="285">
        <v>2</v>
      </c>
      <c r="B611" s="288" t="s">
        <v>399</v>
      </c>
      <c r="C611" s="308">
        <f>SUM(G614:G615)</f>
        <v>803.2</v>
      </c>
      <c r="D611" s="309"/>
      <c r="E611" s="309"/>
      <c r="F611" s="309"/>
      <c r="G611" s="309"/>
      <c r="H611" s="228">
        <v>3</v>
      </c>
    </row>
    <row r="612" spans="1:8" ht="35.25" customHeight="1" x14ac:dyDescent="0.25">
      <c r="A612" s="285">
        <v>3</v>
      </c>
      <c r="B612" s="288" t="s">
        <v>400</v>
      </c>
      <c r="C612" s="307" t="s">
        <v>616</v>
      </c>
      <c r="D612" s="307"/>
      <c r="E612" s="307"/>
      <c r="F612" s="307"/>
      <c r="G612" s="307"/>
      <c r="H612" s="228">
        <v>4</v>
      </c>
    </row>
    <row r="613" spans="1:8" ht="35.25" customHeight="1" x14ac:dyDescent="0.25">
      <c r="A613" s="285">
        <v>4</v>
      </c>
      <c r="B613" s="288" t="s">
        <v>386</v>
      </c>
      <c r="C613" s="307" t="s">
        <v>617</v>
      </c>
      <c r="D613" s="307"/>
      <c r="E613" s="307"/>
      <c r="F613" s="307"/>
      <c r="G613" s="307"/>
      <c r="H613" s="228">
        <v>5</v>
      </c>
    </row>
    <row r="614" spans="1:8" ht="35.25" customHeight="1" x14ac:dyDescent="0.25">
      <c r="A614" s="312">
        <v>5</v>
      </c>
      <c r="B614" s="314" t="s">
        <v>404</v>
      </c>
      <c r="C614" s="309" t="s">
        <v>1264</v>
      </c>
      <c r="D614" s="309"/>
      <c r="E614" s="309"/>
      <c r="F614" s="309"/>
      <c r="G614" s="281">
        <v>800</v>
      </c>
      <c r="H614" s="228">
        <v>6</v>
      </c>
    </row>
    <row r="615" spans="1:8" ht="35.25" customHeight="1" x14ac:dyDescent="0.25">
      <c r="A615" s="313"/>
      <c r="B615" s="315"/>
      <c r="C615" s="309" t="s">
        <v>407</v>
      </c>
      <c r="D615" s="309"/>
      <c r="E615" s="309"/>
      <c r="F615" s="309"/>
      <c r="G615" s="281">
        <v>3.2</v>
      </c>
      <c r="H615" s="228">
        <v>6</v>
      </c>
    </row>
    <row r="616" spans="1:8" ht="35.25" customHeight="1" x14ac:dyDescent="0.25">
      <c r="A616" s="285">
        <v>6</v>
      </c>
      <c r="B616" s="288" t="s">
        <v>408</v>
      </c>
      <c r="C616" s="307" t="s">
        <v>618</v>
      </c>
      <c r="D616" s="307"/>
      <c r="E616" s="307"/>
      <c r="F616" s="307"/>
      <c r="G616" s="307"/>
      <c r="H616" s="228">
        <v>7</v>
      </c>
    </row>
    <row r="617" spans="1:8" ht="35.25" customHeight="1" x14ac:dyDescent="0.25">
      <c r="A617" s="312">
        <v>7</v>
      </c>
      <c r="B617" s="314" t="s">
        <v>410</v>
      </c>
      <c r="C617" s="303" t="s">
        <v>391</v>
      </c>
      <c r="D617" s="303"/>
      <c r="E617" s="285" t="s">
        <v>392</v>
      </c>
      <c r="F617" s="285" t="s">
        <v>393</v>
      </c>
      <c r="G617" s="285" t="s">
        <v>394</v>
      </c>
      <c r="H617" s="228">
        <v>8</v>
      </c>
    </row>
    <row r="618" spans="1:8" ht="35.25" customHeight="1" x14ac:dyDescent="0.25">
      <c r="A618" s="319"/>
      <c r="B618" s="326"/>
      <c r="C618" s="330" t="s">
        <v>619</v>
      </c>
      <c r="D618" s="330"/>
      <c r="E618" s="286"/>
      <c r="F618" s="286"/>
      <c r="G618" s="286"/>
      <c r="H618" s="228">
        <v>9</v>
      </c>
    </row>
    <row r="619" spans="1:8" ht="35.25" customHeight="1" x14ac:dyDescent="0.25">
      <c r="A619" s="313"/>
      <c r="B619" s="315"/>
      <c r="C619" s="330" t="s">
        <v>620</v>
      </c>
      <c r="D619" s="330"/>
      <c r="E619" s="286"/>
      <c r="F619" s="286"/>
      <c r="G619" s="286"/>
      <c r="H619" s="228">
        <v>9</v>
      </c>
    </row>
    <row r="620" spans="1:8" ht="35.25" customHeight="1" x14ac:dyDescent="0.25">
      <c r="A620" s="153"/>
      <c r="B620" s="157"/>
      <c r="C620" s="153"/>
      <c r="D620" s="153"/>
      <c r="E620" s="153"/>
      <c r="F620" s="153"/>
      <c r="G620" s="300"/>
      <c r="H620" s="228">
        <v>0</v>
      </c>
    </row>
    <row r="621" spans="1:8" ht="35.25" customHeight="1" x14ac:dyDescent="0.25">
      <c r="A621" s="153" t="s">
        <v>468</v>
      </c>
      <c r="B621" s="306" t="s">
        <v>621</v>
      </c>
      <c r="C621" s="306"/>
      <c r="D621" s="306"/>
      <c r="E621" s="306"/>
      <c r="F621" s="306"/>
      <c r="G621" s="306"/>
      <c r="H621" s="228">
        <v>1</v>
      </c>
    </row>
    <row r="622" spans="1:8" ht="35.25" customHeight="1" x14ac:dyDescent="0.25">
      <c r="A622" s="285">
        <v>1</v>
      </c>
      <c r="B622" s="288" t="s">
        <v>397</v>
      </c>
      <c r="C622" s="307" t="s">
        <v>595</v>
      </c>
      <c r="D622" s="307"/>
      <c r="E622" s="307"/>
      <c r="F622" s="307"/>
      <c r="G622" s="307"/>
      <c r="H622" s="228">
        <v>2</v>
      </c>
    </row>
    <row r="623" spans="1:8" ht="35.25" customHeight="1" x14ac:dyDescent="0.25">
      <c r="A623" s="285">
        <v>2</v>
      </c>
      <c r="B623" s="288" t="s">
        <v>399</v>
      </c>
      <c r="C623" s="308">
        <f>SUM(G626:G626)</f>
        <v>263.60000000000002</v>
      </c>
      <c r="D623" s="309"/>
      <c r="E623" s="309"/>
      <c r="F623" s="309"/>
      <c r="G623" s="309"/>
      <c r="H623" s="228">
        <v>3</v>
      </c>
    </row>
    <row r="624" spans="1:8" ht="64.5" customHeight="1" x14ac:dyDescent="0.25">
      <c r="A624" s="285">
        <v>3</v>
      </c>
      <c r="B624" s="288" t="s">
        <v>400</v>
      </c>
      <c r="C624" s="307" t="s">
        <v>622</v>
      </c>
      <c r="D624" s="307"/>
      <c r="E624" s="307"/>
      <c r="F624" s="307"/>
      <c r="G624" s="307"/>
      <c r="H624" s="228">
        <v>4</v>
      </c>
    </row>
    <row r="625" spans="1:8" ht="35.25" customHeight="1" x14ac:dyDescent="0.25">
      <c r="A625" s="285">
        <v>4</v>
      </c>
      <c r="B625" s="288" t="s">
        <v>386</v>
      </c>
      <c r="C625" s="307" t="s">
        <v>623</v>
      </c>
      <c r="D625" s="307"/>
      <c r="E625" s="307"/>
      <c r="F625" s="307"/>
      <c r="G625" s="307"/>
      <c r="H625" s="228">
        <v>5</v>
      </c>
    </row>
    <row r="626" spans="1:8" ht="35.25" customHeight="1" x14ac:dyDescent="0.25">
      <c r="A626" s="291">
        <v>5</v>
      </c>
      <c r="B626" s="293" t="s">
        <v>404</v>
      </c>
      <c r="C626" s="309" t="s">
        <v>314</v>
      </c>
      <c r="D626" s="309"/>
      <c r="E626" s="309"/>
      <c r="F626" s="309"/>
      <c r="G626" s="281">
        <v>263.60000000000002</v>
      </c>
      <c r="H626" s="228">
        <v>6</v>
      </c>
    </row>
    <row r="627" spans="1:8" ht="35.25" customHeight="1" x14ac:dyDescent="0.25">
      <c r="A627" s="285">
        <v>6</v>
      </c>
      <c r="B627" s="288" t="s">
        <v>408</v>
      </c>
      <c r="C627" s="307" t="s">
        <v>623</v>
      </c>
      <c r="D627" s="307"/>
      <c r="E627" s="307"/>
      <c r="F627" s="307"/>
      <c r="G627" s="307"/>
      <c r="H627" s="228">
        <v>7</v>
      </c>
    </row>
    <row r="628" spans="1:8" ht="35.25" customHeight="1" x14ac:dyDescent="0.25">
      <c r="A628" s="312">
        <v>7</v>
      </c>
      <c r="B628" s="314" t="s">
        <v>410</v>
      </c>
      <c r="C628" s="303" t="s">
        <v>391</v>
      </c>
      <c r="D628" s="303"/>
      <c r="E628" s="285" t="s">
        <v>392</v>
      </c>
      <c r="F628" s="285" t="s">
        <v>393</v>
      </c>
      <c r="G628" s="285" t="s">
        <v>394</v>
      </c>
      <c r="H628" s="228">
        <v>8</v>
      </c>
    </row>
    <row r="629" spans="1:8" ht="35.25" customHeight="1" x14ac:dyDescent="0.25">
      <c r="A629" s="313"/>
      <c r="B629" s="315"/>
      <c r="C629" s="330" t="s">
        <v>624</v>
      </c>
      <c r="D629" s="330"/>
      <c r="E629" s="286">
        <v>550</v>
      </c>
      <c r="F629" s="286">
        <v>350</v>
      </c>
      <c r="G629" s="286"/>
      <c r="H629" s="228">
        <v>9</v>
      </c>
    </row>
    <row r="630" spans="1:8" ht="35.25" customHeight="1" x14ac:dyDescent="0.25">
      <c r="A630" s="153"/>
      <c r="B630" s="292"/>
      <c r="C630" s="157"/>
      <c r="D630" s="153"/>
      <c r="E630" s="153"/>
      <c r="F630" s="153"/>
      <c r="G630" s="300"/>
      <c r="H630" s="228">
        <v>0</v>
      </c>
    </row>
    <row r="631" spans="1:8" ht="35.25" customHeight="1" x14ac:dyDescent="0.25">
      <c r="A631" s="153" t="s">
        <v>477</v>
      </c>
      <c r="B631" s="306" t="s">
        <v>625</v>
      </c>
      <c r="C631" s="306"/>
      <c r="D631" s="306"/>
      <c r="E631" s="306"/>
      <c r="F631" s="306"/>
      <c r="G631" s="306"/>
      <c r="H631" s="228">
        <v>1</v>
      </c>
    </row>
    <row r="632" spans="1:8" ht="35.25" customHeight="1" x14ac:dyDescent="0.25">
      <c r="A632" s="285">
        <v>1</v>
      </c>
      <c r="B632" s="288" t="s">
        <v>397</v>
      </c>
      <c r="C632" s="307" t="s">
        <v>595</v>
      </c>
      <c r="D632" s="307"/>
      <c r="E632" s="307"/>
      <c r="F632" s="307"/>
      <c r="G632" s="307"/>
      <c r="H632" s="228">
        <v>2</v>
      </c>
    </row>
    <row r="633" spans="1:8" ht="35.25" customHeight="1" x14ac:dyDescent="0.25">
      <c r="A633" s="285">
        <v>2</v>
      </c>
      <c r="B633" s="288" t="s">
        <v>399</v>
      </c>
      <c r="C633" s="308">
        <f>SUM(G636:G636)</f>
        <v>366.6</v>
      </c>
      <c r="D633" s="309"/>
      <c r="E633" s="309"/>
      <c r="F633" s="309"/>
      <c r="G633" s="309"/>
      <c r="H633" s="228">
        <v>3</v>
      </c>
    </row>
    <row r="634" spans="1:8" ht="190.5" customHeight="1" x14ac:dyDescent="0.25">
      <c r="A634" s="285">
        <v>3</v>
      </c>
      <c r="B634" s="288" t="s">
        <v>400</v>
      </c>
      <c r="C634" s="307" t="s">
        <v>1069</v>
      </c>
      <c r="D634" s="307"/>
      <c r="E634" s="307"/>
      <c r="F634" s="307"/>
      <c r="G634" s="307"/>
      <c r="H634" s="228">
        <v>4</v>
      </c>
    </row>
    <row r="635" spans="1:8" ht="35.25" customHeight="1" x14ac:dyDescent="0.25">
      <c r="A635" s="285">
        <v>4</v>
      </c>
      <c r="B635" s="288" t="s">
        <v>386</v>
      </c>
      <c r="C635" s="307" t="s">
        <v>626</v>
      </c>
      <c r="D635" s="307"/>
      <c r="E635" s="307"/>
      <c r="F635" s="307"/>
      <c r="G635" s="307"/>
      <c r="H635" s="228">
        <v>5</v>
      </c>
    </row>
    <row r="636" spans="1:8" ht="35.25" customHeight="1" x14ac:dyDescent="0.25">
      <c r="A636" s="285">
        <v>5</v>
      </c>
      <c r="B636" s="288" t="s">
        <v>404</v>
      </c>
      <c r="C636" s="309" t="s">
        <v>327</v>
      </c>
      <c r="D636" s="309"/>
      <c r="E636" s="309"/>
      <c r="F636" s="309"/>
      <c r="G636" s="281">
        <v>366.6</v>
      </c>
      <c r="H636" s="228">
        <v>6</v>
      </c>
    </row>
    <row r="637" spans="1:8" ht="35.25" customHeight="1" x14ac:dyDescent="0.25">
      <c r="A637" s="285">
        <v>6</v>
      </c>
      <c r="B637" s="288" t="s">
        <v>388</v>
      </c>
      <c r="C637" s="307" t="s">
        <v>627</v>
      </c>
      <c r="D637" s="307"/>
      <c r="E637" s="307"/>
      <c r="F637" s="307"/>
      <c r="G637" s="307"/>
      <c r="H637" s="228">
        <v>7</v>
      </c>
    </row>
    <row r="638" spans="1:8" ht="35.25" customHeight="1" x14ac:dyDescent="0.25">
      <c r="A638" s="312">
        <v>7</v>
      </c>
      <c r="B638" s="314" t="s">
        <v>390</v>
      </c>
      <c r="C638" s="303" t="s">
        <v>391</v>
      </c>
      <c r="D638" s="303"/>
      <c r="E638" s="285" t="s">
        <v>392</v>
      </c>
      <c r="F638" s="285" t="s">
        <v>393</v>
      </c>
      <c r="G638" s="285" t="s">
        <v>394</v>
      </c>
      <c r="H638" s="228">
        <v>8</v>
      </c>
    </row>
    <row r="639" spans="1:8" ht="35.25" customHeight="1" x14ac:dyDescent="0.25">
      <c r="A639" s="313"/>
      <c r="B639" s="315"/>
      <c r="C639" s="330" t="s">
        <v>628</v>
      </c>
      <c r="D639" s="330"/>
      <c r="E639" s="286">
        <v>2000</v>
      </c>
      <c r="F639" s="286">
        <v>2000</v>
      </c>
      <c r="G639" s="286"/>
      <c r="H639" s="228">
        <v>9</v>
      </c>
    </row>
    <row r="640" spans="1:8" ht="35.25" customHeight="1" x14ac:dyDescent="0.25">
      <c r="A640" s="153"/>
      <c r="B640" s="292"/>
      <c r="C640" s="157"/>
      <c r="D640" s="153"/>
      <c r="E640" s="153"/>
      <c r="F640" s="153"/>
      <c r="G640" s="299"/>
      <c r="H640" s="228">
        <v>0</v>
      </c>
    </row>
    <row r="641" spans="1:8" ht="87.75" customHeight="1" x14ac:dyDescent="0.25">
      <c r="A641" s="334" t="s">
        <v>1271</v>
      </c>
      <c r="B641" s="334"/>
      <c r="C641" s="334"/>
      <c r="D641" s="334"/>
      <c r="E641" s="334"/>
      <c r="F641" s="334"/>
      <c r="G641" s="334"/>
      <c r="H641" s="228">
        <v>10</v>
      </c>
    </row>
    <row r="642" spans="1:8" ht="35.25" customHeight="1" x14ac:dyDescent="0.25">
      <c r="A642" s="153" t="s">
        <v>379</v>
      </c>
      <c r="B642" s="306" t="s">
        <v>629</v>
      </c>
      <c r="C642" s="306"/>
      <c r="D642" s="306"/>
      <c r="E642" s="306"/>
      <c r="F642" s="306"/>
      <c r="G642" s="306"/>
      <c r="H642" s="228">
        <v>1</v>
      </c>
    </row>
    <row r="643" spans="1:8" ht="35.25" customHeight="1" x14ac:dyDescent="0.25">
      <c r="A643" s="285">
        <v>1</v>
      </c>
      <c r="B643" s="170" t="s">
        <v>381</v>
      </c>
      <c r="C643" s="307" t="s">
        <v>630</v>
      </c>
      <c r="D643" s="307"/>
      <c r="E643" s="307"/>
      <c r="F643" s="307"/>
      <c r="G643" s="307"/>
      <c r="H643" s="228">
        <v>2</v>
      </c>
    </row>
    <row r="644" spans="1:8" ht="35.25" customHeight="1" x14ac:dyDescent="0.25">
      <c r="A644" s="285">
        <v>2</v>
      </c>
      <c r="B644" s="170" t="s">
        <v>383</v>
      </c>
      <c r="C644" s="308">
        <f>SUM(G647:G649)</f>
        <v>10850</v>
      </c>
      <c r="D644" s="309"/>
      <c r="E644" s="309"/>
      <c r="F644" s="309"/>
      <c r="G644" s="309"/>
      <c r="H644" s="228">
        <v>3</v>
      </c>
    </row>
    <row r="645" spans="1:8" ht="54.75" customHeight="1" x14ac:dyDescent="0.25">
      <c r="A645" s="285">
        <v>3</v>
      </c>
      <c r="B645" s="170" t="s">
        <v>384</v>
      </c>
      <c r="C645" s="307" t="s">
        <v>631</v>
      </c>
      <c r="D645" s="307"/>
      <c r="E645" s="307"/>
      <c r="F645" s="307"/>
      <c r="G645" s="307"/>
      <c r="H645" s="228">
        <v>4</v>
      </c>
    </row>
    <row r="646" spans="1:8" ht="35.25" customHeight="1" x14ac:dyDescent="0.25">
      <c r="A646" s="285">
        <v>4</v>
      </c>
      <c r="B646" s="170" t="s">
        <v>386</v>
      </c>
      <c r="C646" s="307" t="s">
        <v>632</v>
      </c>
      <c r="D646" s="307"/>
      <c r="E646" s="307"/>
      <c r="F646" s="307"/>
      <c r="G646" s="307"/>
      <c r="H646" s="228">
        <v>5</v>
      </c>
    </row>
    <row r="647" spans="1:8" ht="35.25" customHeight="1" x14ac:dyDescent="0.25">
      <c r="A647" s="312">
        <v>5</v>
      </c>
      <c r="B647" s="314" t="s">
        <v>584</v>
      </c>
      <c r="C647" s="309" t="s">
        <v>724</v>
      </c>
      <c r="D647" s="309"/>
      <c r="E647" s="309"/>
      <c r="F647" s="309"/>
      <c r="G647" s="281">
        <v>8650</v>
      </c>
      <c r="H647" s="228">
        <v>6</v>
      </c>
    </row>
    <row r="648" spans="1:8" ht="35.25" customHeight="1" x14ac:dyDescent="0.25">
      <c r="A648" s="319"/>
      <c r="B648" s="326"/>
      <c r="C648" s="309" t="s">
        <v>633</v>
      </c>
      <c r="D648" s="309"/>
      <c r="E648" s="309"/>
      <c r="F648" s="309"/>
      <c r="G648" s="281">
        <v>1900</v>
      </c>
      <c r="H648" s="228">
        <v>6</v>
      </c>
    </row>
    <row r="649" spans="1:8" ht="35.25" customHeight="1" x14ac:dyDescent="0.25">
      <c r="A649" s="313"/>
      <c r="B649" s="315"/>
      <c r="C649" s="309" t="s">
        <v>634</v>
      </c>
      <c r="D649" s="309"/>
      <c r="E649" s="309"/>
      <c r="F649" s="309"/>
      <c r="G649" s="281">
        <v>300</v>
      </c>
      <c r="H649" s="228">
        <v>6</v>
      </c>
    </row>
    <row r="650" spans="1:8" ht="35.25" customHeight="1" x14ac:dyDescent="0.25">
      <c r="A650" s="285">
        <v>6</v>
      </c>
      <c r="B650" s="288" t="s">
        <v>388</v>
      </c>
      <c r="C650" s="307" t="s">
        <v>635</v>
      </c>
      <c r="D650" s="307"/>
      <c r="E650" s="307"/>
      <c r="F650" s="307"/>
      <c r="G650" s="307"/>
      <c r="H650" s="228">
        <v>7</v>
      </c>
    </row>
    <row r="651" spans="1:8" ht="35.25" customHeight="1" x14ac:dyDescent="0.25">
      <c r="A651" s="312">
        <v>7</v>
      </c>
      <c r="B651" s="314" t="s">
        <v>390</v>
      </c>
      <c r="C651" s="303" t="s">
        <v>391</v>
      </c>
      <c r="D651" s="303"/>
      <c r="E651" s="285" t="s">
        <v>392</v>
      </c>
      <c r="F651" s="285" t="s">
        <v>393</v>
      </c>
      <c r="G651" s="285" t="s">
        <v>394</v>
      </c>
      <c r="H651" s="228">
        <v>8</v>
      </c>
    </row>
    <row r="652" spans="1:8" ht="35.25" customHeight="1" x14ac:dyDescent="0.25">
      <c r="A652" s="319"/>
      <c r="B652" s="326"/>
      <c r="C652" s="330" t="s">
        <v>636</v>
      </c>
      <c r="D652" s="330"/>
      <c r="E652" s="286">
        <v>37</v>
      </c>
      <c r="F652" s="286">
        <v>37</v>
      </c>
      <c r="G652" s="286" t="s">
        <v>534</v>
      </c>
      <c r="H652" s="228">
        <v>9</v>
      </c>
    </row>
    <row r="653" spans="1:8" ht="35.25" customHeight="1" x14ac:dyDescent="0.25">
      <c r="A653" s="313"/>
      <c r="B653" s="315"/>
      <c r="C653" s="330" t="s">
        <v>637</v>
      </c>
      <c r="D653" s="330"/>
      <c r="E653" s="286">
        <v>9760</v>
      </c>
      <c r="F653" s="286">
        <v>10000</v>
      </c>
      <c r="G653" s="286" t="s">
        <v>534</v>
      </c>
      <c r="H653" s="228">
        <v>9</v>
      </c>
    </row>
    <row r="654" spans="1:8" ht="35.25" customHeight="1" x14ac:dyDescent="0.25">
      <c r="A654" s="153"/>
      <c r="B654" s="292"/>
      <c r="C654" s="297"/>
      <c r="D654" s="169"/>
      <c r="E654" s="169"/>
      <c r="F654" s="169"/>
      <c r="G654" s="300"/>
      <c r="H654" s="228">
        <v>0</v>
      </c>
    </row>
    <row r="655" spans="1:8" ht="35.25" customHeight="1" x14ac:dyDescent="0.25">
      <c r="A655" s="153" t="s">
        <v>446</v>
      </c>
      <c r="B655" s="306" t="s">
        <v>638</v>
      </c>
      <c r="C655" s="306"/>
      <c r="D655" s="306"/>
      <c r="E655" s="306"/>
      <c r="F655" s="306"/>
      <c r="G655" s="306"/>
      <c r="H655" s="228">
        <v>1</v>
      </c>
    </row>
    <row r="656" spans="1:8" ht="35.25" customHeight="1" x14ac:dyDescent="0.25">
      <c r="A656" s="289">
        <v>1</v>
      </c>
      <c r="B656" s="170" t="s">
        <v>381</v>
      </c>
      <c r="C656" s="307" t="s">
        <v>639</v>
      </c>
      <c r="D656" s="307"/>
      <c r="E656" s="307"/>
      <c r="F656" s="307"/>
      <c r="G656" s="307"/>
      <c r="H656" s="228">
        <v>2</v>
      </c>
    </row>
    <row r="657" spans="1:8" ht="35.25" customHeight="1" x14ac:dyDescent="0.25">
      <c r="A657" s="289">
        <v>2</v>
      </c>
      <c r="B657" s="170" t="s">
        <v>383</v>
      </c>
      <c r="C657" s="308">
        <f>SUM(G660:G677)</f>
        <v>150</v>
      </c>
      <c r="D657" s="309"/>
      <c r="E657" s="309"/>
      <c r="F657" s="309"/>
      <c r="G657" s="309"/>
      <c r="H657" s="228">
        <v>3</v>
      </c>
    </row>
    <row r="658" spans="1:8" ht="71.25" customHeight="1" x14ac:dyDescent="0.25">
      <c r="A658" s="289">
        <v>3</v>
      </c>
      <c r="B658" s="170" t="s">
        <v>384</v>
      </c>
      <c r="C658" s="307" t="s">
        <v>1070</v>
      </c>
      <c r="D658" s="307"/>
      <c r="E658" s="307"/>
      <c r="F658" s="307"/>
      <c r="G658" s="307"/>
      <c r="H658" s="228">
        <v>4</v>
      </c>
    </row>
    <row r="659" spans="1:8" ht="35.25" customHeight="1" x14ac:dyDescent="0.25">
      <c r="A659" s="289">
        <v>4</v>
      </c>
      <c r="B659" s="170" t="s">
        <v>386</v>
      </c>
      <c r="C659" s="307" t="s">
        <v>640</v>
      </c>
      <c r="D659" s="307"/>
      <c r="E659" s="307"/>
      <c r="F659" s="307"/>
      <c r="G659" s="307"/>
      <c r="H659" s="228">
        <v>5</v>
      </c>
    </row>
    <row r="660" spans="1:8" ht="45" customHeight="1" x14ac:dyDescent="0.25">
      <c r="A660" s="323">
        <v>5</v>
      </c>
      <c r="B660" s="314" t="s">
        <v>641</v>
      </c>
      <c r="C660" s="309" t="s">
        <v>642</v>
      </c>
      <c r="D660" s="309"/>
      <c r="E660" s="309"/>
      <c r="F660" s="309"/>
      <c r="G660" s="281">
        <v>10</v>
      </c>
      <c r="H660" s="228">
        <v>6</v>
      </c>
    </row>
    <row r="661" spans="1:8" ht="18" customHeight="1" x14ac:dyDescent="0.25">
      <c r="A661" s="324"/>
      <c r="B661" s="326"/>
      <c r="C661" s="309" t="s">
        <v>643</v>
      </c>
      <c r="D661" s="309"/>
      <c r="E661" s="309"/>
      <c r="F661" s="309"/>
      <c r="G661" s="281">
        <v>3</v>
      </c>
      <c r="H661" s="228">
        <v>6</v>
      </c>
    </row>
    <row r="662" spans="1:8" ht="20.25" customHeight="1" x14ac:dyDescent="0.25">
      <c r="A662" s="324"/>
      <c r="B662" s="326"/>
      <c r="C662" s="309" t="s">
        <v>644</v>
      </c>
      <c r="D662" s="309"/>
      <c r="E662" s="309"/>
      <c r="F662" s="309"/>
      <c r="G662" s="281">
        <v>10</v>
      </c>
      <c r="H662" s="228">
        <v>6</v>
      </c>
    </row>
    <row r="663" spans="1:8" ht="26.25" customHeight="1" x14ac:dyDescent="0.25">
      <c r="A663" s="324"/>
      <c r="B663" s="326"/>
      <c r="C663" s="309" t="s">
        <v>645</v>
      </c>
      <c r="D663" s="309"/>
      <c r="E663" s="309"/>
      <c r="F663" s="309"/>
      <c r="G663" s="281">
        <v>10</v>
      </c>
      <c r="H663" s="228">
        <v>6</v>
      </c>
    </row>
    <row r="664" spans="1:8" ht="49.5" customHeight="1" x14ac:dyDescent="0.25">
      <c r="A664" s="324"/>
      <c r="B664" s="326"/>
      <c r="C664" s="309" t="s">
        <v>646</v>
      </c>
      <c r="D664" s="309"/>
      <c r="E664" s="309"/>
      <c r="F664" s="309"/>
      <c r="G664" s="281">
        <v>16</v>
      </c>
      <c r="H664" s="228">
        <v>6</v>
      </c>
    </row>
    <row r="665" spans="1:8" ht="45.75" customHeight="1" x14ac:dyDescent="0.25">
      <c r="A665" s="324"/>
      <c r="B665" s="326"/>
      <c r="C665" s="309" t="s">
        <v>647</v>
      </c>
      <c r="D665" s="309"/>
      <c r="E665" s="309"/>
      <c r="F665" s="309"/>
      <c r="G665" s="281">
        <v>15</v>
      </c>
      <c r="H665" s="228">
        <v>6</v>
      </c>
    </row>
    <row r="666" spans="1:8" ht="20.25" customHeight="1" x14ac:dyDescent="0.25">
      <c r="A666" s="324"/>
      <c r="B666" s="326"/>
      <c r="C666" s="309" t="s">
        <v>648</v>
      </c>
      <c r="D666" s="309"/>
      <c r="E666" s="309"/>
      <c r="F666" s="309"/>
      <c r="G666" s="281">
        <v>3</v>
      </c>
      <c r="H666" s="228">
        <v>6</v>
      </c>
    </row>
    <row r="667" spans="1:8" ht="18.75" customHeight="1" x14ac:dyDescent="0.25">
      <c r="A667" s="324"/>
      <c r="B667" s="326"/>
      <c r="C667" s="309" t="s">
        <v>649</v>
      </c>
      <c r="D667" s="309"/>
      <c r="E667" s="309"/>
      <c r="F667" s="309"/>
      <c r="G667" s="281">
        <v>7</v>
      </c>
      <c r="H667" s="228">
        <v>6</v>
      </c>
    </row>
    <row r="668" spans="1:8" ht="35.25" customHeight="1" x14ac:dyDescent="0.25">
      <c r="A668" s="324"/>
      <c r="B668" s="326"/>
      <c r="C668" s="309" t="s">
        <v>650</v>
      </c>
      <c r="D668" s="309"/>
      <c r="E668" s="309"/>
      <c r="F668" s="309"/>
      <c r="G668" s="281">
        <v>7</v>
      </c>
      <c r="H668" s="228">
        <v>6</v>
      </c>
    </row>
    <row r="669" spans="1:8" ht="33" customHeight="1" x14ac:dyDescent="0.25">
      <c r="A669" s="324"/>
      <c r="B669" s="326"/>
      <c r="C669" s="309" t="s">
        <v>651</v>
      </c>
      <c r="D669" s="309"/>
      <c r="E669" s="309"/>
      <c r="F669" s="309"/>
      <c r="G669" s="281">
        <v>3</v>
      </c>
      <c r="H669" s="228">
        <v>6</v>
      </c>
    </row>
    <row r="670" spans="1:8" ht="42" customHeight="1" x14ac:dyDescent="0.25">
      <c r="A670" s="324"/>
      <c r="B670" s="326"/>
      <c r="C670" s="309" t="s">
        <v>652</v>
      </c>
      <c r="D670" s="309"/>
      <c r="E670" s="309"/>
      <c r="F670" s="309"/>
      <c r="G670" s="281">
        <v>3</v>
      </c>
      <c r="H670" s="228">
        <v>6</v>
      </c>
    </row>
    <row r="671" spans="1:8" ht="35.25" customHeight="1" x14ac:dyDescent="0.25">
      <c r="A671" s="324"/>
      <c r="B671" s="326"/>
      <c r="C671" s="309" t="s">
        <v>653</v>
      </c>
      <c r="D671" s="309"/>
      <c r="E671" s="309"/>
      <c r="F671" s="309"/>
      <c r="G671" s="281">
        <v>3</v>
      </c>
      <c r="H671" s="228">
        <v>6</v>
      </c>
    </row>
    <row r="672" spans="1:8" ht="35.25" customHeight="1" x14ac:dyDescent="0.25">
      <c r="A672" s="324"/>
      <c r="B672" s="326"/>
      <c r="C672" s="309" t="s">
        <v>654</v>
      </c>
      <c r="D672" s="309"/>
      <c r="E672" s="309"/>
      <c r="F672" s="309"/>
      <c r="G672" s="281">
        <v>18</v>
      </c>
      <c r="H672" s="228">
        <v>6</v>
      </c>
    </row>
    <row r="673" spans="1:8" ht="35.25" customHeight="1" x14ac:dyDescent="0.25">
      <c r="A673" s="324"/>
      <c r="B673" s="326"/>
      <c r="C673" s="309" t="s">
        <v>655</v>
      </c>
      <c r="D673" s="309"/>
      <c r="E673" s="309"/>
      <c r="F673" s="309"/>
      <c r="G673" s="281">
        <v>4</v>
      </c>
      <c r="H673" s="228">
        <v>6</v>
      </c>
    </row>
    <row r="674" spans="1:8" ht="41.25" customHeight="1" x14ac:dyDescent="0.25">
      <c r="A674" s="324"/>
      <c r="B674" s="326"/>
      <c r="C674" s="309" t="s">
        <v>656</v>
      </c>
      <c r="D674" s="309"/>
      <c r="E674" s="309"/>
      <c r="F674" s="309"/>
      <c r="G674" s="281">
        <v>10</v>
      </c>
      <c r="H674" s="228">
        <v>6</v>
      </c>
    </row>
    <row r="675" spans="1:8" ht="18" customHeight="1" x14ac:dyDescent="0.25">
      <c r="A675" s="324"/>
      <c r="B675" s="326"/>
      <c r="C675" s="309" t="s">
        <v>657</v>
      </c>
      <c r="D675" s="309"/>
      <c r="E675" s="309"/>
      <c r="F675" s="309"/>
      <c r="G675" s="281">
        <v>10</v>
      </c>
      <c r="H675" s="228">
        <v>6</v>
      </c>
    </row>
    <row r="676" spans="1:8" ht="46.5" customHeight="1" x14ac:dyDescent="0.25">
      <c r="A676" s="324"/>
      <c r="B676" s="326"/>
      <c r="C676" s="309" t="s">
        <v>658</v>
      </c>
      <c r="D676" s="309"/>
      <c r="E676" s="309"/>
      <c r="F676" s="309"/>
      <c r="G676" s="281">
        <v>13</v>
      </c>
      <c r="H676" s="228">
        <v>6</v>
      </c>
    </row>
    <row r="677" spans="1:8" ht="21.75" customHeight="1" x14ac:dyDescent="0.25">
      <c r="A677" s="325"/>
      <c r="B677" s="315"/>
      <c r="C677" s="309" t="s">
        <v>659</v>
      </c>
      <c r="D677" s="309"/>
      <c r="E677" s="309"/>
      <c r="F677" s="309"/>
      <c r="G677" s="281">
        <v>5</v>
      </c>
      <c r="H677" s="228">
        <v>6</v>
      </c>
    </row>
    <row r="678" spans="1:8" ht="35.25" customHeight="1" x14ac:dyDescent="0.25">
      <c r="A678" s="285">
        <v>6</v>
      </c>
      <c r="B678" s="288" t="s">
        <v>388</v>
      </c>
      <c r="C678" s="307" t="s">
        <v>660</v>
      </c>
      <c r="D678" s="307"/>
      <c r="E678" s="307"/>
      <c r="F678" s="307"/>
      <c r="G678" s="307"/>
      <c r="H678" s="228">
        <v>7</v>
      </c>
    </row>
    <row r="679" spans="1:8" ht="35.25" customHeight="1" x14ac:dyDescent="0.25">
      <c r="A679" s="312">
        <v>7</v>
      </c>
      <c r="B679" s="320" t="s">
        <v>390</v>
      </c>
      <c r="C679" s="303" t="s">
        <v>391</v>
      </c>
      <c r="D679" s="303"/>
      <c r="E679" s="285" t="s">
        <v>392</v>
      </c>
      <c r="F679" s="285" t="s">
        <v>393</v>
      </c>
      <c r="G679" s="285" t="s">
        <v>394</v>
      </c>
      <c r="H679" s="228">
        <v>8</v>
      </c>
    </row>
    <row r="680" spans="1:8" ht="35.25" customHeight="1" x14ac:dyDescent="0.25">
      <c r="A680" s="319"/>
      <c r="B680" s="321"/>
      <c r="C680" s="330" t="s">
        <v>542</v>
      </c>
      <c r="D680" s="330"/>
      <c r="E680" s="286"/>
      <c r="F680" s="286"/>
      <c r="G680" s="286"/>
      <c r="H680" s="228">
        <v>9</v>
      </c>
    </row>
    <row r="681" spans="1:8" ht="35.25" customHeight="1" x14ac:dyDescent="0.25">
      <c r="A681" s="313"/>
      <c r="B681" s="322"/>
      <c r="C681" s="330" t="s">
        <v>661</v>
      </c>
      <c r="D681" s="330"/>
      <c r="E681" s="286"/>
      <c r="F681" s="286"/>
      <c r="G681" s="286"/>
      <c r="H681" s="228">
        <v>9</v>
      </c>
    </row>
    <row r="682" spans="1:8" ht="35.25" customHeight="1" x14ac:dyDescent="0.25">
      <c r="A682" s="153"/>
      <c r="B682" s="294"/>
      <c r="C682" s="297"/>
      <c r="D682" s="169"/>
      <c r="E682" s="169"/>
      <c r="F682" s="169"/>
      <c r="G682" s="299"/>
      <c r="H682" s="228">
        <v>0</v>
      </c>
    </row>
    <row r="683" spans="1:8" ht="141.75" customHeight="1" x14ac:dyDescent="0.25">
      <c r="A683" s="334" t="s">
        <v>1272</v>
      </c>
      <c r="B683" s="334"/>
      <c r="C683" s="334"/>
      <c r="D683" s="334"/>
      <c r="E683" s="334"/>
      <c r="F683" s="334"/>
      <c r="G683" s="334"/>
      <c r="H683" s="228">
        <v>10</v>
      </c>
    </row>
    <row r="684" spans="1:8" ht="35.25" customHeight="1" x14ac:dyDescent="0.25">
      <c r="A684" s="153" t="s">
        <v>379</v>
      </c>
      <c r="B684" s="306" t="s">
        <v>1103</v>
      </c>
      <c r="C684" s="306"/>
      <c r="D684" s="306"/>
      <c r="E684" s="306"/>
      <c r="F684" s="306"/>
      <c r="G684" s="306"/>
      <c r="H684" s="228">
        <v>1</v>
      </c>
    </row>
    <row r="685" spans="1:8" ht="35.25" customHeight="1" x14ac:dyDescent="0.25">
      <c r="A685" s="285">
        <v>1</v>
      </c>
      <c r="B685" s="170" t="s">
        <v>381</v>
      </c>
      <c r="C685" s="307" t="s">
        <v>662</v>
      </c>
      <c r="D685" s="307"/>
      <c r="E685" s="307"/>
      <c r="F685" s="307"/>
      <c r="G685" s="307"/>
      <c r="H685" s="228">
        <v>2</v>
      </c>
    </row>
    <row r="686" spans="1:8" ht="35.25" customHeight="1" x14ac:dyDescent="0.25">
      <c r="A686" s="285">
        <v>2</v>
      </c>
      <c r="B686" s="170" t="s">
        <v>383</v>
      </c>
      <c r="C686" s="308">
        <f>C695+C706+C716+C726+C736+C746+C788</f>
        <v>6867</v>
      </c>
      <c r="D686" s="309"/>
      <c r="E686" s="309"/>
      <c r="F686" s="309"/>
      <c r="G686" s="309"/>
      <c r="H686" s="228">
        <v>3</v>
      </c>
    </row>
    <row r="687" spans="1:8" ht="84.75" customHeight="1" x14ac:dyDescent="0.25">
      <c r="A687" s="285">
        <v>3</v>
      </c>
      <c r="B687" s="170" t="s">
        <v>384</v>
      </c>
      <c r="C687" s="307" t="s">
        <v>663</v>
      </c>
      <c r="D687" s="307"/>
      <c r="E687" s="307"/>
      <c r="F687" s="307"/>
      <c r="G687" s="307"/>
      <c r="H687" s="228">
        <v>4</v>
      </c>
    </row>
    <row r="688" spans="1:8" ht="35.25" customHeight="1" x14ac:dyDescent="0.25">
      <c r="A688" s="285">
        <v>4</v>
      </c>
      <c r="B688" s="170" t="s">
        <v>386</v>
      </c>
      <c r="C688" s="307" t="s">
        <v>664</v>
      </c>
      <c r="D688" s="307"/>
      <c r="E688" s="307"/>
      <c r="F688" s="307"/>
      <c r="G688" s="307"/>
      <c r="H688" s="228">
        <v>5</v>
      </c>
    </row>
    <row r="689" spans="1:8" ht="35.25" customHeight="1" x14ac:dyDescent="0.25">
      <c r="A689" s="285">
        <v>6</v>
      </c>
      <c r="B689" s="288" t="s">
        <v>388</v>
      </c>
      <c r="C689" s="307" t="s">
        <v>665</v>
      </c>
      <c r="D689" s="307"/>
      <c r="E689" s="307"/>
      <c r="F689" s="307"/>
      <c r="G689" s="307"/>
      <c r="H689" s="228">
        <v>7</v>
      </c>
    </row>
    <row r="690" spans="1:8" ht="35.25" customHeight="1" x14ac:dyDescent="0.25">
      <c r="A690" s="312">
        <v>7</v>
      </c>
      <c r="B690" s="314" t="s">
        <v>390</v>
      </c>
      <c r="C690" s="303" t="s">
        <v>391</v>
      </c>
      <c r="D690" s="303"/>
      <c r="E690" s="285" t="s">
        <v>392</v>
      </c>
      <c r="F690" s="285" t="s">
        <v>393</v>
      </c>
      <c r="G690" s="285" t="s">
        <v>394</v>
      </c>
      <c r="H690" s="228">
        <v>8</v>
      </c>
    </row>
    <row r="691" spans="1:8" ht="35.25" customHeight="1" x14ac:dyDescent="0.25">
      <c r="A691" s="313"/>
      <c r="B691" s="315"/>
      <c r="C691" s="330"/>
      <c r="D691" s="330"/>
      <c r="E691" s="286"/>
      <c r="F691" s="286"/>
      <c r="G691" s="286"/>
      <c r="H691" s="228">
        <v>9</v>
      </c>
    </row>
    <row r="692" spans="1:8" ht="35.25" customHeight="1" x14ac:dyDescent="0.25">
      <c r="A692" s="153"/>
      <c r="B692" s="292"/>
      <c r="C692" s="169"/>
      <c r="D692" s="169"/>
      <c r="E692" s="169"/>
      <c r="F692" s="169"/>
      <c r="G692" s="300"/>
      <c r="H692" s="228">
        <v>0</v>
      </c>
    </row>
    <row r="693" spans="1:8" ht="35.25" customHeight="1" x14ac:dyDescent="0.25">
      <c r="A693" s="153" t="s">
        <v>395</v>
      </c>
      <c r="B693" s="306" t="s">
        <v>666</v>
      </c>
      <c r="C693" s="306"/>
      <c r="D693" s="306"/>
      <c r="E693" s="306"/>
      <c r="F693" s="306"/>
      <c r="G693" s="306"/>
      <c r="H693" s="228">
        <v>1</v>
      </c>
    </row>
    <row r="694" spans="1:8" ht="35.25" customHeight="1" x14ac:dyDescent="0.25">
      <c r="A694" s="285">
        <v>1</v>
      </c>
      <c r="B694" s="288" t="s">
        <v>397</v>
      </c>
      <c r="C694" s="307" t="s">
        <v>667</v>
      </c>
      <c r="D694" s="307"/>
      <c r="E694" s="307"/>
      <c r="F694" s="307"/>
      <c r="G694" s="307"/>
      <c r="H694" s="228">
        <v>2</v>
      </c>
    </row>
    <row r="695" spans="1:8" ht="35.25" customHeight="1" x14ac:dyDescent="0.25">
      <c r="A695" s="285">
        <v>2</v>
      </c>
      <c r="B695" s="288" t="s">
        <v>399</v>
      </c>
      <c r="C695" s="308">
        <f>SUM(G698:G698)</f>
        <v>3935</v>
      </c>
      <c r="D695" s="309"/>
      <c r="E695" s="309"/>
      <c r="F695" s="309"/>
      <c r="G695" s="309"/>
      <c r="H695" s="228">
        <v>3</v>
      </c>
    </row>
    <row r="696" spans="1:8" ht="98.25" customHeight="1" x14ac:dyDescent="0.25">
      <c r="A696" s="285">
        <v>3</v>
      </c>
      <c r="B696" s="288" t="s">
        <v>400</v>
      </c>
      <c r="C696" s="307" t="s">
        <v>668</v>
      </c>
      <c r="D696" s="307"/>
      <c r="E696" s="307"/>
      <c r="F696" s="307"/>
      <c r="G696" s="307"/>
      <c r="H696" s="228">
        <v>4</v>
      </c>
    </row>
    <row r="697" spans="1:8" ht="35.25" customHeight="1" x14ac:dyDescent="0.25">
      <c r="A697" s="285">
        <v>4</v>
      </c>
      <c r="B697" s="288" t="s">
        <v>402</v>
      </c>
      <c r="C697" s="307" t="s">
        <v>669</v>
      </c>
      <c r="D697" s="307"/>
      <c r="E697" s="307"/>
      <c r="F697" s="307"/>
      <c r="G697" s="307"/>
      <c r="H697" s="228">
        <v>5</v>
      </c>
    </row>
    <row r="698" spans="1:8" ht="35.25" customHeight="1" x14ac:dyDescent="0.25">
      <c r="A698" s="285">
        <v>5</v>
      </c>
      <c r="B698" s="288" t="s">
        <v>404</v>
      </c>
      <c r="C698" s="309" t="s">
        <v>310</v>
      </c>
      <c r="D698" s="309"/>
      <c r="E698" s="309"/>
      <c r="F698" s="309"/>
      <c r="G698" s="281">
        <v>3935</v>
      </c>
      <c r="H698" s="228">
        <v>6</v>
      </c>
    </row>
    <row r="699" spans="1:8" ht="35.25" customHeight="1" x14ac:dyDescent="0.25">
      <c r="A699" s="285">
        <v>6</v>
      </c>
      <c r="B699" s="288" t="s">
        <v>408</v>
      </c>
      <c r="C699" s="307" t="s">
        <v>670</v>
      </c>
      <c r="D699" s="307"/>
      <c r="E699" s="307"/>
      <c r="F699" s="307"/>
      <c r="G699" s="307"/>
      <c r="H699" s="228">
        <v>7</v>
      </c>
    </row>
    <row r="700" spans="1:8" ht="35.25" customHeight="1" x14ac:dyDescent="0.25">
      <c r="A700" s="312">
        <v>7</v>
      </c>
      <c r="B700" s="314" t="s">
        <v>410</v>
      </c>
      <c r="C700" s="303" t="s">
        <v>391</v>
      </c>
      <c r="D700" s="303"/>
      <c r="E700" s="285" t="s">
        <v>392</v>
      </c>
      <c r="F700" s="285" t="s">
        <v>393</v>
      </c>
      <c r="G700" s="285" t="s">
        <v>394</v>
      </c>
      <c r="H700" s="228">
        <v>8</v>
      </c>
    </row>
    <row r="701" spans="1:8" ht="35.25" customHeight="1" x14ac:dyDescent="0.25">
      <c r="A701" s="319"/>
      <c r="B701" s="326"/>
      <c r="C701" s="330" t="s">
        <v>671</v>
      </c>
      <c r="D701" s="330"/>
      <c r="E701" s="286">
        <v>4491</v>
      </c>
      <c r="F701" s="286">
        <v>4600</v>
      </c>
      <c r="G701" s="286"/>
      <c r="H701" s="228">
        <v>9</v>
      </c>
    </row>
    <row r="702" spans="1:8" ht="35.25" customHeight="1" x14ac:dyDescent="0.25">
      <c r="A702" s="313"/>
      <c r="B702" s="315"/>
      <c r="C702" s="330" t="s">
        <v>672</v>
      </c>
      <c r="D702" s="330"/>
      <c r="E702" s="286">
        <v>974</v>
      </c>
      <c r="F702" s="286">
        <v>1000</v>
      </c>
      <c r="G702" s="286"/>
      <c r="H702" s="228">
        <v>9</v>
      </c>
    </row>
    <row r="703" spans="1:8" ht="35.25" customHeight="1" x14ac:dyDescent="0.25">
      <c r="A703" s="153"/>
      <c r="B703" s="292"/>
      <c r="C703" s="157"/>
      <c r="D703" s="169"/>
      <c r="E703" s="169"/>
      <c r="F703" s="153"/>
      <c r="G703" s="300"/>
      <c r="H703" s="228">
        <v>0</v>
      </c>
    </row>
    <row r="704" spans="1:8" ht="35.25" customHeight="1" x14ac:dyDescent="0.25">
      <c r="A704" s="153" t="s">
        <v>415</v>
      </c>
      <c r="B704" s="306" t="s">
        <v>673</v>
      </c>
      <c r="C704" s="306"/>
      <c r="D704" s="306"/>
      <c r="E704" s="306"/>
      <c r="F704" s="306"/>
      <c r="G704" s="306"/>
      <c r="H704" s="228">
        <v>1</v>
      </c>
    </row>
    <row r="705" spans="1:8" ht="35.25" customHeight="1" x14ac:dyDescent="0.25">
      <c r="A705" s="285">
        <v>1</v>
      </c>
      <c r="B705" s="288" t="s">
        <v>397</v>
      </c>
      <c r="C705" s="307" t="s">
        <v>18</v>
      </c>
      <c r="D705" s="307"/>
      <c r="E705" s="307"/>
      <c r="F705" s="307"/>
      <c r="G705" s="307"/>
      <c r="H705" s="228">
        <v>2</v>
      </c>
    </row>
    <row r="706" spans="1:8" ht="35.25" customHeight="1" x14ac:dyDescent="0.25">
      <c r="A706" s="285">
        <v>2</v>
      </c>
      <c r="B706" s="288" t="s">
        <v>399</v>
      </c>
      <c r="C706" s="308">
        <f>SUM(G709:G709)</f>
        <v>1000</v>
      </c>
      <c r="D706" s="309"/>
      <c r="E706" s="309"/>
      <c r="F706" s="309"/>
      <c r="G706" s="309"/>
      <c r="H706" s="228">
        <v>3</v>
      </c>
    </row>
    <row r="707" spans="1:8" ht="35.25" customHeight="1" x14ac:dyDescent="0.25">
      <c r="A707" s="285">
        <v>3</v>
      </c>
      <c r="B707" s="288" t="s">
        <v>400</v>
      </c>
      <c r="C707" s="307" t="s">
        <v>674</v>
      </c>
      <c r="D707" s="307"/>
      <c r="E707" s="307"/>
      <c r="F707" s="307"/>
      <c r="G707" s="307"/>
      <c r="H707" s="228">
        <v>4</v>
      </c>
    </row>
    <row r="708" spans="1:8" ht="35.25" customHeight="1" x14ac:dyDescent="0.25">
      <c r="A708" s="285">
        <v>4</v>
      </c>
      <c r="B708" s="288" t="s">
        <v>402</v>
      </c>
      <c r="C708" s="307" t="s">
        <v>675</v>
      </c>
      <c r="D708" s="307"/>
      <c r="E708" s="307"/>
      <c r="F708" s="307"/>
      <c r="G708" s="307"/>
      <c r="H708" s="228">
        <v>5</v>
      </c>
    </row>
    <row r="709" spans="1:8" ht="35.25" customHeight="1" x14ac:dyDescent="0.25">
      <c r="A709" s="285">
        <v>5</v>
      </c>
      <c r="B709" s="288" t="s">
        <v>404</v>
      </c>
      <c r="C709" s="309" t="s">
        <v>358</v>
      </c>
      <c r="D709" s="309"/>
      <c r="E709" s="309"/>
      <c r="F709" s="309"/>
      <c r="G709" s="281">
        <v>1000</v>
      </c>
      <c r="H709" s="228">
        <v>6</v>
      </c>
    </row>
    <row r="710" spans="1:8" ht="35.25" customHeight="1" x14ac:dyDescent="0.25">
      <c r="A710" s="285">
        <v>6</v>
      </c>
      <c r="B710" s="288" t="s">
        <v>408</v>
      </c>
      <c r="C710" s="307" t="s">
        <v>676</v>
      </c>
      <c r="D710" s="307"/>
      <c r="E710" s="307"/>
      <c r="F710" s="307"/>
      <c r="G710" s="307"/>
      <c r="H710" s="228">
        <v>7</v>
      </c>
    </row>
    <row r="711" spans="1:8" ht="35.25" customHeight="1" x14ac:dyDescent="0.25">
      <c r="A711" s="312">
        <v>7</v>
      </c>
      <c r="B711" s="314" t="s">
        <v>410</v>
      </c>
      <c r="C711" s="303" t="s">
        <v>391</v>
      </c>
      <c r="D711" s="303"/>
      <c r="E711" s="285" t="s">
        <v>392</v>
      </c>
      <c r="F711" s="285" t="s">
        <v>393</v>
      </c>
      <c r="G711" s="285" t="s">
        <v>394</v>
      </c>
      <c r="H711" s="228">
        <v>8</v>
      </c>
    </row>
    <row r="712" spans="1:8" ht="35.25" customHeight="1" x14ac:dyDescent="0.25">
      <c r="A712" s="313"/>
      <c r="B712" s="315"/>
      <c r="C712" s="330" t="s">
        <v>677</v>
      </c>
      <c r="D712" s="330"/>
      <c r="E712" s="286"/>
      <c r="F712" s="286"/>
      <c r="G712" s="286"/>
      <c r="H712" s="228">
        <v>9</v>
      </c>
    </row>
    <row r="713" spans="1:8" ht="35.25" customHeight="1" x14ac:dyDescent="0.25">
      <c r="A713" s="153"/>
      <c r="B713" s="292"/>
      <c r="C713" s="157"/>
      <c r="D713" s="169"/>
      <c r="E713" s="169"/>
      <c r="F713" s="153"/>
      <c r="G713" s="300"/>
      <c r="H713" s="228">
        <v>0</v>
      </c>
    </row>
    <row r="714" spans="1:8" ht="35.25" customHeight="1" x14ac:dyDescent="0.25">
      <c r="A714" s="153" t="s">
        <v>425</v>
      </c>
      <c r="B714" s="306" t="s">
        <v>678</v>
      </c>
      <c r="C714" s="306"/>
      <c r="D714" s="306"/>
      <c r="E714" s="306"/>
      <c r="F714" s="306"/>
      <c r="G714" s="306"/>
      <c r="H714" s="228">
        <v>1</v>
      </c>
    </row>
    <row r="715" spans="1:8" ht="35.25" customHeight="1" x14ac:dyDescent="0.25">
      <c r="A715" s="285">
        <v>1</v>
      </c>
      <c r="B715" s="288" t="s">
        <v>397</v>
      </c>
      <c r="C715" s="307" t="s">
        <v>1314</v>
      </c>
      <c r="D715" s="307"/>
      <c r="E715" s="307"/>
      <c r="F715" s="307"/>
      <c r="G715" s="307"/>
      <c r="H715" s="228">
        <v>2</v>
      </c>
    </row>
    <row r="716" spans="1:8" ht="35.25" customHeight="1" x14ac:dyDescent="0.25">
      <c r="A716" s="285">
        <v>2</v>
      </c>
      <c r="B716" s="288" t="s">
        <v>399</v>
      </c>
      <c r="C716" s="308">
        <f>SUM(G719:G719)</f>
        <v>200</v>
      </c>
      <c r="D716" s="309"/>
      <c r="E716" s="309"/>
      <c r="F716" s="309"/>
      <c r="G716" s="309"/>
      <c r="H716" s="228">
        <v>3</v>
      </c>
    </row>
    <row r="717" spans="1:8" ht="35.25" customHeight="1" x14ac:dyDescent="0.25">
      <c r="A717" s="285">
        <v>3</v>
      </c>
      <c r="B717" s="288" t="s">
        <v>400</v>
      </c>
      <c r="C717" s="307" t="s">
        <v>680</v>
      </c>
      <c r="D717" s="307"/>
      <c r="E717" s="307"/>
      <c r="F717" s="307"/>
      <c r="G717" s="307"/>
      <c r="H717" s="228">
        <v>4</v>
      </c>
    </row>
    <row r="718" spans="1:8" ht="35.25" customHeight="1" x14ac:dyDescent="0.25">
      <c r="A718" s="285">
        <v>4</v>
      </c>
      <c r="B718" s="288" t="s">
        <v>402</v>
      </c>
      <c r="C718" s="307" t="s">
        <v>1315</v>
      </c>
      <c r="D718" s="307"/>
      <c r="E718" s="307"/>
      <c r="F718" s="307"/>
      <c r="G718" s="307"/>
      <c r="H718" s="228">
        <v>5</v>
      </c>
    </row>
    <row r="719" spans="1:8" ht="35.25" customHeight="1" x14ac:dyDescent="0.25">
      <c r="A719" s="285">
        <v>5</v>
      </c>
      <c r="B719" s="288" t="s">
        <v>404</v>
      </c>
      <c r="C719" s="309" t="s">
        <v>319</v>
      </c>
      <c r="D719" s="309"/>
      <c r="E719" s="309"/>
      <c r="F719" s="309"/>
      <c r="G719" s="281">
        <v>200</v>
      </c>
      <c r="H719" s="228">
        <v>6</v>
      </c>
    </row>
    <row r="720" spans="1:8" ht="35.25" customHeight="1" x14ac:dyDescent="0.25">
      <c r="A720" s="285">
        <v>6</v>
      </c>
      <c r="B720" s="288" t="s">
        <v>408</v>
      </c>
      <c r="C720" s="307" t="s">
        <v>682</v>
      </c>
      <c r="D720" s="307"/>
      <c r="E720" s="307"/>
      <c r="F720" s="307"/>
      <c r="G720" s="307"/>
      <c r="H720" s="228">
        <v>7</v>
      </c>
    </row>
    <row r="721" spans="1:8" ht="35.25" customHeight="1" x14ac:dyDescent="0.25">
      <c r="A721" s="312">
        <v>7</v>
      </c>
      <c r="B721" s="314" t="s">
        <v>410</v>
      </c>
      <c r="C721" s="303" t="s">
        <v>391</v>
      </c>
      <c r="D721" s="303"/>
      <c r="E721" s="285" t="s">
        <v>392</v>
      </c>
      <c r="F721" s="285" t="s">
        <v>393</v>
      </c>
      <c r="G721" s="285" t="s">
        <v>394</v>
      </c>
      <c r="H721" s="228">
        <v>8</v>
      </c>
    </row>
    <row r="722" spans="1:8" ht="35.25" customHeight="1" x14ac:dyDescent="0.25">
      <c r="A722" s="313"/>
      <c r="B722" s="315"/>
      <c r="C722" s="330" t="s">
        <v>677</v>
      </c>
      <c r="D722" s="330"/>
      <c r="E722" s="286"/>
      <c r="F722" s="286"/>
      <c r="G722" s="286"/>
      <c r="H722" s="228">
        <v>9</v>
      </c>
    </row>
    <row r="723" spans="1:8" ht="35.25" customHeight="1" x14ac:dyDescent="0.25">
      <c r="A723" s="153"/>
      <c r="B723" s="292"/>
      <c r="C723" s="157"/>
      <c r="D723" s="169"/>
      <c r="E723" s="169"/>
      <c r="F723" s="153"/>
      <c r="G723" s="300"/>
      <c r="H723" s="228">
        <v>0</v>
      </c>
    </row>
    <row r="724" spans="1:8" ht="35.25" customHeight="1" x14ac:dyDescent="0.25">
      <c r="A724" s="153" t="s">
        <v>436</v>
      </c>
      <c r="B724" s="306" t="s">
        <v>683</v>
      </c>
      <c r="C724" s="306"/>
      <c r="D724" s="306"/>
      <c r="E724" s="306"/>
      <c r="F724" s="306"/>
      <c r="G724" s="306"/>
      <c r="H724" s="228">
        <v>1</v>
      </c>
    </row>
    <row r="725" spans="1:8" ht="35.25" customHeight="1" x14ac:dyDescent="0.25">
      <c r="A725" s="285">
        <v>1</v>
      </c>
      <c r="B725" s="288" t="s">
        <v>397</v>
      </c>
      <c r="C725" s="307" t="s">
        <v>18</v>
      </c>
      <c r="D725" s="307"/>
      <c r="E725" s="307"/>
      <c r="F725" s="307"/>
      <c r="G725" s="307"/>
      <c r="H725" s="228">
        <v>2</v>
      </c>
    </row>
    <row r="726" spans="1:8" ht="35.25" customHeight="1" x14ac:dyDescent="0.25">
      <c r="A726" s="285">
        <v>2</v>
      </c>
      <c r="B726" s="288" t="s">
        <v>399</v>
      </c>
      <c r="C726" s="308">
        <f>SUM(G729:G729)</f>
        <v>150</v>
      </c>
      <c r="D726" s="309"/>
      <c r="E726" s="309"/>
      <c r="F726" s="309"/>
      <c r="G726" s="309"/>
      <c r="H726" s="228">
        <v>3</v>
      </c>
    </row>
    <row r="727" spans="1:8" ht="35.25" customHeight="1" x14ac:dyDescent="0.25">
      <c r="A727" s="285">
        <v>3</v>
      </c>
      <c r="B727" s="288" t="s">
        <v>400</v>
      </c>
      <c r="C727" s="307" t="s">
        <v>684</v>
      </c>
      <c r="D727" s="307"/>
      <c r="E727" s="307"/>
      <c r="F727" s="307"/>
      <c r="G727" s="307"/>
      <c r="H727" s="228">
        <v>4</v>
      </c>
    </row>
    <row r="728" spans="1:8" ht="35.25" customHeight="1" x14ac:dyDescent="0.25">
      <c r="A728" s="285">
        <v>4</v>
      </c>
      <c r="B728" s="288" t="s">
        <v>402</v>
      </c>
      <c r="C728" s="307" t="s">
        <v>685</v>
      </c>
      <c r="D728" s="307"/>
      <c r="E728" s="307"/>
      <c r="F728" s="307"/>
      <c r="G728" s="307"/>
      <c r="H728" s="228">
        <v>5</v>
      </c>
    </row>
    <row r="729" spans="1:8" ht="35.25" customHeight="1" x14ac:dyDescent="0.25">
      <c r="A729" s="285">
        <v>5</v>
      </c>
      <c r="B729" s="288" t="s">
        <v>404</v>
      </c>
      <c r="C729" s="309" t="s">
        <v>1316</v>
      </c>
      <c r="D729" s="309"/>
      <c r="E729" s="309"/>
      <c r="F729" s="309"/>
      <c r="G729" s="281">
        <v>150</v>
      </c>
      <c r="H729" s="228">
        <v>6</v>
      </c>
    </row>
    <row r="730" spans="1:8" ht="35.25" customHeight="1" x14ac:dyDescent="0.25">
      <c r="A730" s="285">
        <v>6</v>
      </c>
      <c r="B730" s="288" t="s">
        <v>408</v>
      </c>
      <c r="C730" s="307" t="s">
        <v>686</v>
      </c>
      <c r="D730" s="307"/>
      <c r="E730" s="307"/>
      <c r="F730" s="307"/>
      <c r="G730" s="307"/>
      <c r="H730" s="228">
        <v>7</v>
      </c>
    </row>
    <row r="731" spans="1:8" ht="35.25" customHeight="1" x14ac:dyDescent="0.25">
      <c r="A731" s="312">
        <v>7</v>
      </c>
      <c r="B731" s="314" t="s">
        <v>410</v>
      </c>
      <c r="C731" s="303" t="s">
        <v>391</v>
      </c>
      <c r="D731" s="303"/>
      <c r="E731" s="285" t="s">
        <v>392</v>
      </c>
      <c r="F731" s="285" t="s">
        <v>393</v>
      </c>
      <c r="G731" s="285" t="s">
        <v>394</v>
      </c>
      <c r="H731" s="228">
        <v>8</v>
      </c>
    </row>
    <row r="732" spans="1:8" ht="35.25" customHeight="1" x14ac:dyDescent="0.25">
      <c r="A732" s="313"/>
      <c r="B732" s="315"/>
      <c r="C732" s="330" t="s">
        <v>677</v>
      </c>
      <c r="D732" s="330"/>
      <c r="E732" s="286"/>
      <c r="F732" s="286"/>
      <c r="G732" s="286"/>
      <c r="H732" s="228">
        <v>9</v>
      </c>
    </row>
    <row r="733" spans="1:8" ht="35.25" customHeight="1" x14ac:dyDescent="0.25">
      <c r="A733" s="153"/>
      <c r="B733" s="292"/>
      <c r="C733" s="157"/>
      <c r="D733" s="169"/>
      <c r="E733" s="169"/>
      <c r="F733" s="153"/>
      <c r="G733" s="300"/>
      <c r="H733" s="228">
        <v>0</v>
      </c>
    </row>
    <row r="734" spans="1:8" ht="35.25" customHeight="1" x14ac:dyDescent="0.25">
      <c r="A734" s="153" t="s">
        <v>687</v>
      </c>
      <c r="B734" s="306" t="s">
        <v>1104</v>
      </c>
      <c r="C734" s="306"/>
      <c r="D734" s="306"/>
      <c r="E734" s="306"/>
      <c r="F734" s="306"/>
      <c r="G734" s="306"/>
      <c r="H734" s="228">
        <v>1</v>
      </c>
    </row>
    <row r="735" spans="1:8" ht="35.25" customHeight="1" x14ac:dyDescent="0.25">
      <c r="A735" s="285">
        <v>1</v>
      </c>
      <c r="B735" s="288" t="s">
        <v>397</v>
      </c>
      <c r="C735" s="307" t="s">
        <v>18</v>
      </c>
      <c r="D735" s="307"/>
      <c r="E735" s="307"/>
      <c r="F735" s="307"/>
      <c r="G735" s="307"/>
      <c r="H735" s="228">
        <v>2</v>
      </c>
    </row>
    <row r="736" spans="1:8" ht="35.25" customHeight="1" x14ac:dyDescent="0.25">
      <c r="A736" s="285">
        <v>2</v>
      </c>
      <c r="B736" s="288" t="s">
        <v>399</v>
      </c>
      <c r="C736" s="308">
        <f>SUM(G739:G739)</f>
        <v>250</v>
      </c>
      <c r="D736" s="309"/>
      <c r="E736" s="309"/>
      <c r="F736" s="309"/>
      <c r="G736" s="309"/>
      <c r="H736" s="228">
        <v>3</v>
      </c>
    </row>
    <row r="737" spans="1:8" ht="81.75" customHeight="1" x14ac:dyDescent="0.25">
      <c r="A737" s="285">
        <v>3</v>
      </c>
      <c r="B737" s="288" t="s">
        <v>400</v>
      </c>
      <c r="C737" s="307" t="s">
        <v>688</v>
      </c>
      <c r="D737" s="307"/>
      <c r="E737" s="307"/>
      <c r="F737" s="307"/>
      <c r="G737" s="307"/>
      <c r="H737" s="228">
        <v>4</v>
      </c>
    </row>
    <row r="738" spans="1:8" ht="35.25" customHeight="1" x14ac:dyDescent="0.25">
      <c r="A738" s="285">
        <v>4</v>
      </c>
      <c r="B738" s="288" t="s">
        <v>402</v>
      </c>
      <c r="C738" s="307" t="s">
        <v>689</v>
      </c>
      <c r="D738" s="307"/>
      <c r="E738" s="307"/>
      <c r="F738" s="307"/>
      <c r="G738" s="307"/>
      <c r="H738" s="228">
        <v>5</v>
      </c>
    </row>
    <row r="739" spans="1:8" ht="35.25" customHeight="1" x14ac:dyDescent="0.25">
      <c r="A739" s="285">
        <v>5</v>
      </c>
      <c r="B739" s="288" t="s">
        <v>404</v>
      </c>
      <c r="C739" s="309" t="s">
        <v>328</v>
      </c>
      <c r="D739" s="309"/>
      <c r="E739" s="309"/>
      <c r="F739" s="309"/>
      <c r="G739" s="281">
        <v>250</v>
      </c>
      <c r="H739" s="228">
        <v>6</v>
      </c>
    </row>
    <row r="740" spans="1:8" ht="35.25" customHeight="1" x14ac:dyDescent="0.25">
      <c r="A740" s="285">
        <v>6</v>
      </c>
      <c r="B740" s="288" t="s">
        <v>408</v>
      </c>
      <c r="C740" s="307" t="s">
        <v>690</v>
      </c>
      <c r="D740" s="307"/>
      <c r="E740" s="307"/>
      <c r="F740" s="307"/>
      <c r="G740" s="307"/>
      <c r="H740" s="228">
        <v>7</v>
      </c>
    </row>
    <row r="741" spans="1:8" ht="35.25" customHeight="1" x14ac:dyDescent="0.25">
      <c r="A741" s="312">
        <v>7</v>
      </c>
      <c r="B741" s="314" t="s">
        <v>410</v>
      </c>
      <c r="C741" s="303" t="s">
        <v>391</v>
      </c>
      <c r="D741" s="303"/>
      <c r="E741" s="285" t="s">
        <v>392</v>
      </c>
      <c r="F741" s="285" t="s">
        <v>393</v>
      </c>
      <c r="G741" s="285" t="s">
        <v>394</v>
      </c>
      <c r="H741" s="228">
        <v>8</v>
      </c>
    </row>
    <row r="742" spans="1:8" ht="35.25" customHeight="1" x14ac:dyDescent="0.25">
      <c r="A742" s="313"/>
      <c r="B742" s="315"/>
      <c r="C742" s="330" t="s">
        <v>677</v>
      </c>
      <c r="D742" s="330"/>
      <c r="E742" s="286"/>
      <c r="F742" s="286"/>
      <c r="G742" s="286"/>
      <c r="H742" s="228">
        <v>9</v>
      </c>
    </row>
    <row r="743" spans="1:8" ht="35.25" customHeight="1" x14ac:dyDescent="0.25">
      <c r="A743" s="153"/>
      <c r="B743" s="292"/>
      <c r="C743" s="157"/>
      <c r="D743" s="169"/>
      <c r="E743" s="169"/>
      <c r="F743" s="153"/>
      <c r="G743" s="300"/>
      <c r="H743" s="228">
        <v>0</v>
      </c>
    </row>
    <row r="744" spans="1:8" ht="35.25" customHeight="1" x14ac:dyDescent="0.25">
      <c r="A744" s="153" t="s">
        <v>691</v>
      </c>
      <c r="B744" s="306" t="s">
        <v>692</v>
      </c>
      <c r="C744" s="306"/>
      <c r="D744" s="306"/>
      <c r="E744" s="306"/>
      <c r="F744" s="306"/>
      <c r="G744" s="306"/>
      <c r="H744" s="228">
        <v>1</v>
      </c>
    </row>
    <row r="745" spans="1:8" ht="35.25" customHeight="1" x14ac:dyDescent="0.25">
      <c r="A745" s="289">
        <v>1</v>
      </c>
      <c r="B745" s="170" t="s">
        <v>397</v>
      </c>
      <c r="C745" s="307" t="s">
        <v>639</v>
      </c>
      <c r="D745" s="307"/>
      <c r="E745" s="307"/>
      <c r="F745" s="307"/>
      <c r="G745" s="307"/>
      <c r="H745" s="228">
        <v>2</v>
      </c>
    </row>
    <row r="746" spans="1:8" ht="35.25" customHeight="1" x14ac:dyDescent="0.25">
      <c r="A746" s="289">
        <v>2</v>
      </c>
      <c r="B746" s="170" t="s">
        <v>399</v>
      </c>
      <c r="C746" s="308">
        <f>SUM(G749:G780)</f>
        <v>962</v>
      </c>
      <c r="D746" s="309"/>
      <c r="E746" s="309"/>
      <c r="F746" s="309"/>
      <c r="G746" s="309"/>
      <c r="H746" s="228">
        <v>3</v>
      </c>
    </row>
    <row r="747" spans="1:8" ht="59.25" customHeight="1" x14ac:dyDescent="0.25">
      <c r="A747" s="289">
        <v>3</v>
      </c>
      <c r="B747" s="170" t="s">
        <v>400</v>
      </c>
      <c r="C747" s="307" t="s">
        <v>1141</v>
      </c>
      <c r="D747" s="307"/>
      <c r="E747" s="307"/>
      <c r="F747" s="307"/>
      <c r="G747" s="307"/>
      <c r="H747" s="228">
        <v>4</v>
      </c>
    </row>
    <row r="748" spans="1:8" ht="35.25" customHeight="1" x14ac:dyDescent="0.25">
      <c r="A748" s="289">
        <v>4</v>
      </c>
      <c r="B748" s="170" t="s">
        <v>402</v>
      </c>
      <c r="C748" s="307" t="s">
        <v>693</v>
      </c>
      <c r="D748" s="307"/>
      <c r="E748" s="307"/>
      <c r="F748" s="307"/>
      <c r="G748" s="307"/>
      <c r="H748" s="228">
        <v>5</v>
      </c>
    </row>
    <row r="749" spans="1:8" ht="35.25" customHeight="1" x14ac:dyDescent="0.25">
      <c r="A749" s="323">
        <v>5</v>
      </c>
      <c r="B749" s="314" t="s">
        <v>404</v>
      </c>
      <c r="C749" s="309" t="s">
        <v>1038</v>
      </c>
      <c r="D749" s="309"/>
      <c r="E749" s="309"/>
      <c r="F749" s="309"/>
      <c r="G749" s="281">
        <v>10</v>
      </c>
      <c r="H749" s="228">
        <v>6</v>
      </c>
    </row>
    <row r="750" spans="1:8" ht="35.25" customHeight="1" x14ac:dyDescent="0.25">
      <c r="A750" s="324"/>
      <c r="B750" s="326"/>
      <c r="C750" s="309" t="s">
        <v>1039</v>
      </c>
      <c r="D750" s="309"/>
      <c r="E750" s="309"/>
      <c r="F750" s="309"/>
      <c r="G750" s="281">
        <v>6</v>
      </c>
      <c r="H750" s="228">
        <v>6</v>
      </c>
    </row>
    <row r="751" spans="1:8" ht="35.25" customHeight="1" x14ac:dyDescent="0.25">
      <c r="A751" s="324"/>
      <c r="B751" s="326"/>
      <c r="C751" s="309" t="s">
        <v>1040</v>
      </c>
      <c r="D751" s="309"/>
      <c r="E751" s="309"/>
      <c r="F751" s="309"/>
      <c r="G751" s="281">
        <v>6.5</v>
      </c>
      <c r="H751" s="228">
        <v>6</v>
      </c>
    </row>
    <row r="752" spans="1:8" ht="35.25" customHeight="1" x14ac:dyDescent="0.25">
      <c r="A752" s="324"/>
      <c r="B752" s="326"/>
      <c r="C752" s="309" t="s">
        <v>1041</v>
      </c>
      <c r="D752" s="309"/>
      <c r="E752" s="309"/>
      <c r="F752" s="309"/>
      <c r="G752" s="281">
        <v>5</v>
      </c>
      <c r="H752" s="228">
        <v>6</v>
      </c>
    </row>
    <row r="753" spans="1:8" ht="35.25" customHeight="1" x14ac:dyDescent="0.25">
      <c r="A753" s="324"/>
      <c r="B753" s="326"/>
      <c r="C753" s="309" t="s">
        <v>1042</v>
      </c>
      <c r="D753" s="309"/>
      <c r="E753" s="309"/>
      <c r="F753" s="309"/>
      <c r="G753" s="281">
        <v>3</v>
      </c>
      <c r="H753" s="228">
        <v>6</v>
      </c>
    </row>
    <row r="754" spans="1:8" ht="35.25" customHeight="1" x14ac:dyDescent="0.25">
      <c r="A754" s="324"/>
      <c r="B754" s="326"/>
      <c r="C754" s="309" t="s">
        <v>1043</v>
      </c>
      <c r="D754" s="309"/>
      <c r="E754" s="309"/>
      <c r="F754" s="309"/>
      <c r="G754" s="281">
        <v>6</v>
      </c>
      <c r="H754" s="228">
        <v>6</v>
      </c>
    </row>
    <row r="755" spans="1:8" ht="35.25" customHeight="1" x14ac:dyDescent="0.25">
      <c r="A755" s="324"/>
      <c r="B755" s="326"/>
      <c r="C755" s="309" t="s">
        <v>1044</v>
      </c>
      <c r="D755" s="309"/>
      <c r="E755" s="309"/>
      <c r="F755" s="309"/>
      <c r="G755" s="281">
        <v>5</v>
      </c>
      <c r="H755" s="228">
        <v>6</v>
      </c>
    </row>
    <row r="756" spans="1:8" ht="35.25" customHeight="1" x14ac:dyDescent="0.25">
      <c r="A756" s="324"/>
      <c r="B756" s="326"/>
      <c r="C756" s="309" t="s">
        <v>1045</v>
      </c>
      <c r="D756" s="309"/>
      <c r="E756" s="309"/>
      <c r="F756" s="309"/>
      <c r="G756" s="281">
        <v>6</v>
      </c>
      <c r="H756" s="228">
        <v>6</v>
      </c>
    </row>
    <row r="757" spans="1:8" ht="35.25" customHeight="1" x14ac:dyDescent="0.25">
      <c r="A757" s="324"/>
      <c r="B757" s="326"/>
      <c r="C757" s="309" t="s">
        <v>1046</v>
      </c>
      <c r="D757" s="309"/>
      <c r="E757" s="309"/>
      <c r="F757" s="309"/>
      <c r="G757" s="281">
        <v>7</v>
      </c>
      <c r="H757" s="228">
        <v>6</v>
      </c>
    </row>
    <row r="758" spans="1:8" ht="35.25" customHeight="1" x14ac:dyDescent="0.25">
      <c r="A758" s="324"/>
      <c r="B758" s="326"/>
      <c r="C758" s="309" t="s">
        <v>1047</v>
      </c>
      <c r="D758" s="309"/>
      <c r="E758" s="309"/>
      <c r="F758" s="309"/>
      <c r="G758" s="281">
        <v>5</v>
      </c>
      <c r="H758" s="228">
        <v>6</v>
      </c>
    </row>
    <row r="759" spans="1:8" ht="35.25" customHeight="1" x14ac:dyDescent="0.25">
      <c r="A759" s="324"/>
      <c r="B759" s="326"/>
      <c r="C759" s="309" t="s">
        <v>1048</v>
      </c>
      <c r="D759" s="309"/>
      <c r="E759" s="309"/>
      <c r="F759" s="309"/>
      <c r="G759" s="281">
        <v>3</v>
      </c>
      <c r="H759" s="228">
        <v>6</v>
      </c>
    </row>
    <row r="760" spans="1:8" ht="35.25" customHeight="1" x14ac:dyDescent="0.25">
      <c r="A760" s="324"/>
      <c r="B760" s="326"/>
      <c r="C760" s="309" t="s">
        <v>1049</v>
      </c>
      <c r="D760" s="309"/>
      <c r="E760" s="309"/>
      <c r="F760" s="309"/>
      <c r="G760" s="281">
        <v>5</v>
      </c>
      <c r="H760" s="228">
        <v>6</v>
      </c>
    </row>
    <row r="761" spans="1:8" ht="35.25" customHeight="1" x14ac:dyDescent="0.25">
      <c r="A761" s="324"/>
      <c r="B761" s="326"/>
      <c r="C761" s="309" t="s">
        <v>1050</v>
      </c>
      <c r="D761" s="309"/>
      <c r="E761" s="309"/>
      <c r="F761" s="309"/>
      <c r="G761" s="281">
        <v>20</v>
      </c>
      <c r="H761" s="228">
        <v>6</v>
      </c>
    </row>
    <row r="762" spans="1:8" ht="35.25" customHeight="1" x14ac:dyDescent="0.25">
      <c r="A762" s="324"/>
      <c r="B762" s="326"/>
      <c r="C762" s="309" t="s">
        <v>1051</v>
      </c>
      <c r="D762" s="309"/>
      <c r="E762" s="309"/>
      <c r="F762" s="309"/>
      <c r="G762" s="281">
        <v>5</v>
      </c>
      <c r="H762" s="228">
        <v>6</v>
      </c>
    </row>
    <row r="763" spans="1:8" ht="35.25" customHeight="1" x14ac:dyDescent="0.25">
      <c r="A763" s="324"/>
      <c r="B763" s="326"/>
      <c r="C763" s="309" t="s">
        <v>1052</v>
      </c>
      <c r="D763" s="309"/>
      <c r="E763" s="309"/>
      <c r="F763" s="309"/>
      <c r="G763" s="281">
        <v>8</v>
      </c>
      <c r="H763" s="228">
        <v>6</v>
      </c>
    </row>
    <row r="764" spans="1:8" ht="35.25" customHeight="1" x14ac:dyDescent="0.25">
      <c r="A764" s="324"/>
      <c r="B764" s="326"/>
      <c r="C764" s="309" t="s">
        <v>1053</v>
      </c>
      <c r="D764" s="309"/>
      <c r="E764" s="309"/>
      <c r="F764" s="309"/>
      <c r="G764" s="281">
        <v>5</v>
      </c>
      <c r="H764" s="228">
        <v>6</v>
      </c>
    </row>
    <row r="765" spans="1:8" ht="35.25" customHeight="1" x14ac:dyDescent="0.25">
      <c r="A765" s="324"/>
      <c r="B765" s="326"/>
      <c r="C765" s="309" t="s">
        <v>1054</v>
      </c>
      <c r="D765" s="309"/>
      <c r="E765" s="309"/>
      <c r="F765" s="309"/>
      <c r="G765" s="281">
        <v>5</v>
      </c>
      <c r="H765" s="228">
        <v>6</v>
      </c>
    </row>
    <row r="766" spans="1:8" ht="35.25" customHeight="1" x14ac:dyDescent="0.25">
      <c r="A766" s="324"/>
      <c r="B766" s="326"/>
      <c r="C766" s="309" t="s">
        <v>694</v>
      </c>
      <c r="D766" s="309"/>
      <c r="E766" s="309"/>
      <c r="F766" s="309"/>
      <c r="G766" s="281">
        <v>30</v>
      </c>
      <c r="H766" s="228">
        <v>6</v>
      </c>
    </row>
    <row r="767" spans="1:8" ht="39.75" customHeight="1" x14ac:dyDescent="0.25">
      <c r="A767" s="324"/>
      <c r="B767" s="326"/>
      <c r="C767" s="309" t="s">
        <v>695</v>
      </c>
      <c r="D767" s="309"/>
      <c r="E767" s="309"/>
      <c r="F767" s="309"/>
      <c r="G767" s="281">
        <v>8</v>
      </c>
      <c r="H767" s="228">
        <v>6</v>
      </c>
    </row>
    <row r="768" spans="1:8" ht="39.75" customHeight="1" x14ac:dyDescent="0.25">
      <c r="A768" s="324"/>
      <c r="B768" s="326"/>
      <c r="C768" s="309" t="s">
        <v>696</v>
      </c>
      <c r="D768" s="309"/>
      <c r="E768" s="309"/>
      <c r="F768" s="309"/>
      <c r="G768" s="281">
        <v>10</v>
      </c>
      <c r="H768" s="228">
        <v>6</v>
      </c>
    </row>
    <row r="769" spans="1:8" ht="35.25" customHeight="1" x14ac:dyDescent="0.25">
      <c r="A769" s="324"/>
      <c r="B769" s="326"/>
      <c r="C769" s="309" t="s">
        <v>697</v>
      </c>
      <c r="D769" s="309"/>
      <c r="E769" s="309"/>
      <c r="F769" s="309"/>
      <c r="G769" s="281">
        <v>25</v>
      </c>
      <c r="H769" s="228">
        <v>6</v>
      </c>
    </row>
    <row r="770" spans="1:8" ht="51" customHeight="1" x14ac:dyDescent="0.25">
      <c r="A770" s="324"/>
      <c r="B770" s="326"/>
      <c r="C770" s="309" t="s">
        <v>698</v>
      </c>
      <c r="D770" s="309"/>
      <c r="E770" s="309"/>
      <c r="F770" s="309"/>
      <c r="G770" s="281">
        <v>8</v>
      </c>
      <c r="H770" s="228">
        <v>6</v>
      </c>
    </row>
    <row r="771" spans="1:8" ht="35.25" customHeight="1" x14ac:dyDescent="0.25">
      <c r="A771" s="324"/>
      <c r="B771" s="326"/>
      <c r="C771" s="309" t="s">
        <v>700</v>
      </c>
      <c r="D771" s="309"/>
      <c r="E771" s="309"/>
      <c r="F771" s="309"/>
      <c r="G771" s="281">
        <v>8</v>
      </c>
      <c r="H771" s="228">
        <v>6</v>
      </c>
    </row>
    <row r="772" spans="1:8" ht="35.25" customHeight="1" x14ac:dyDescent="0.25">
      <c r="A772" s="324"/>
      <c r="B772" s="326"/>
      <c r="C772" s="309" t="s">
        <v>701</v>
      </c>
      <c r="D772" s="309"/>
      <c r="E772" s="309"/>
      <c r="F772" s="309"/>
      <c r="G772" s="281">
        <v>64.5</v>
      </c>
      <c r="H772" s="228">
        <v>6</v>
      </c>
    </row>
    <row r="773" spans="1:8" ht="35.25" customHeight="1" x14ac:dyDescent="0.25">
      <c r="A773" s="324"/>
      <c r="B773" s="326"/>
      <c r="C773" s="309" t="s">
        <v>702</v>
      </c>
      <c r="D773" s="309"/>
      <c r="E773" s="309"/>
      <c r="F773" s="309"/>
      <c r="G773" s="281">
        <v>36</v>
      </c>
      <c r="H773" s="228">
        <v>6</v>
      </c>
    </row>
    <row r="774" spans="1:8" ht="35.25" customHeight="1" x14ac:dyDescent="0.25">
      <c r="A774" s="324"/>
      <c r="B774" s="326"/>
      <c r="C774" s="309" t="s">
        <v>703</v>
      </c>
      <c r="D774" s="309"/>
      <c r="E774" s="309"/>
      <c r="F774" s="309"/>
      <c r="G774" s="281">
        <v>10</v>
      </c>
      <c r="H774" s="228">
        <v>6</v>
      </c>
    </row>
    <row r="775" spans="1:8" ht="56.25" customHeight="1" x14ac:dyDescent="0.25">
      <c r="A775" s="324"/>
      <c r="B775" s="326"/>
      <c r="C775" s="309" t="s">
        <v>1067</v>
      </c>
      <c r="D775" s="309"/>
      <c r="E775" s="309"/>
      <c r="F775" s="309"/>
      <c r="G775" s="281">
        <v>60</v>
      </c>
      <c r="H775" s="228">
        <v>6</v>
      </c>
    </row>
    <row r="776" spans="1:8" ht="57" customHeight="1" x14ac:dyDescent="0.25">
      <c r="A776" s="324"/>
      <c r="B776" s="326"/>
      <c r="C776" s="309" t="s">
        <v>1055</v>
      </c>
      <c r="D776" s="309"/>
      <c r="E776" s="309"/>
      <c r="F776" s="309"/>
      <c r="G776" s="281">
        <v>550</v>
      </c>
      <c r="H776" s="228">
        <v>6</v>
      </c>
    </row>
    <row r="777" spans="1:8" ht="35.25" customHeight="1" x14ac:dyDescent="0.25">
      <c r="A777" s="324"/>
      <c r="B777" s="326"/>
      <c r="C777" s="309" t="s">
        <v>704</v>
      </c>
      <c r="D777" s="309"/>
      <c r="E777" s="309"/>
      <c r="F777" s="309"/>
      <c r="G777" s="281">
        <v>7</v>
      </c>
      <c r="H777" s="228">
        <v>6</v>
      </c>
    </row>
    <row r="778" spans="1:8" ht="35.25" customHeight="1" x14ac:dyDescent="0.25">
      <c r="A778" s="324"/>
      <c r="B778" s="326"/>
      <c r="C778" s="309" t="s">
        <v>705</v>
      </c>
      <c r="D778" s="309"/>
      <c r="E778" s="309"/>
      <c r="F778" s="309"/>
      <c r="G778" s="281">
        <v>10</v>
      </c>
      <c r="H778" s="228">
        <v>6</v>
      </c>
    </row>
    <row r="779" spans="1:8" ht="35.25" customHeight="1" x14ac:dyDescent="0.25">
      <c r="A779" s="324"/>
      <c r="B779" s="326"/>
      <c r="C779" s="309" t="s">
        <v>699</v>
      </c>
      <c r="D779" s="309"/>
      <c r="E779" s="309"/>
      <c r="F779" s="309"/>
      <c r="G779" s="281">
        <v>10</v>
      </c>
      <c r="H779" s="228">
        <v>6</v>
      </c>
    </row>
    <row r="780" spans="1:8" ht="35.25" customHeight="1" x14ac:dyDescent="0.25">
      <c r="A780" s="325"/>
      <c r="B780" s="315"/>
      <c r="C780" s="309" t="s">
        <v>659</v>
      </c>
      <c r="D780" s="309"/>
      <c r="E780" s="309"/>
      <c r="F780" s="309"/>
      <c r="G780" s="281">
        <v>15</v>
      </c>
      <c r="H780" s="228">
        <v>6</v>
      </c>
    </row>
    <row r="781" spans="1:8" ht="35.25" customHeight="1" x14ac:dyDescent="0.25">
      <c r="A781" s="285">
        <v>6</v>
      </c>
      <c r="B781" s="288" t="s">
        <v>408</v>
      </c>
      <c r="C781" s="307" t="s">
        <v>706</v>
      </c>
      <c r="D781" s="307"/>
      <c r="E781" s="307"/>
      <c r="F781" s="307"/>
      <c r="G781" s="307"/>
      <c r="H781" s="228">
        <v>7</v>
      </c>
    </row>
    <row r="782" spans="1:8" ht="35.25" customHeight="1" x14ac:dyDescent="0.25">
      <c r="A782" s="312">
        <v>7</v>
      </c>
      <c r="B782" s="314" t="s">
        <v>410</v>
      </c>
      <c r="C782" s="303" t="s">
        <v>391</v>
      </c>
      <c r="D782" s="303"/>
      <c r="E782" s="285" t="s">
        <v>392</v>
      </c>
      <c r="F782" s="285" t="s">
        <v>393</v>
      </c>
      <c r="G782" s="285" t="s">
        <v>394</v>
      </c>
      <c r="H782" s="228">
        <v>8</v>
      </c>
    </row>
    <row r="783" spans="1:8" ht="35.25" customHeight="1" x14ac:dyDescent="0.25">
      <c r="A783" s="319"/>
      <c r="B783" s="326"/>
      <c r="C783" s="330" t="s">
        <v>707</v>
      </c>
      <c r="D783" s="330"/>
      <c r="E783" s="286"/>
      <c r="F783" s="286"/>
      <c r="G783" s="286"/>
      <c r="H783" s="228">
        <v>9</v>
      </c>
    </row>
    <row r="784" spans="1:8" ht="35.25" customHeight="1" x14ac:dyDescent="0.25">
      <c r="A784" s="313"/>
      <c r="B784" s="315"/>
      <c r="C784" s="330" t="s">
        <v>661</v>
      </c>
      <c r="D784" s="330"/>
      <c r="E784" s="286"/>
      <c r="F784" s="286"/>
      <c r="G784" s="286"/>
      <c r="H784" s="228">
        <v>9</v>
      </c>
    </row>
    <row r="785" spans="1:8" ht="35.25" customHeight="1" x14ac:dyDescent="0.25">
      <c r="A785" s="153"/>
      <c r="B785" s="292"/>
      <c r="C785" s="297"/>
      <c r="D785" s="169"/>
      <c r="E785" s="169"/>
      <c r="F785" s="153"/>
      <c r="G785" s="300"/>
      <c r="H785" s="228">
        <v>0</v>
      </c>
    </row>
    <row r="786" spans="1:8" ht="35.25" customHeight="1" x14ac:dyDescent="0.25">
      <c r="A786" s="153" t="s">
        <v>708</v>
      </c>
      <c r="B786" s="306" t="s">
        <v>709</v>
      </c>
      <c r="C786" s="306"/>
      <c r="D786" s="306"/>
      <c r="E786" s="306"/>
      <c r="F786" s="306"/>
      <c r="G786" s="306"/>
      <c r="H786" s="228">
        <v>1</v>
      </c>
    </row>
    <row r="787" spans="1:8" ht="35.25" customHeight="1" x14ac:dyDescent="0.25">
      <c r="A787" s="285">
        <v>1</v>
      </c>
      <c r="B787" s="288" t="s">
        <v>397</v>
      </c>
      <c r="C787" s="307" t="s">
        <v>487</v>
      </c>
      <c r="D787" s="307"/>
      <c r="E787" s="307"/>
      <c r="F787" s="307"/>
      <c r="G787" s="307"/>
      <c r="H787" s="228">
        <v>2</v>
      </c>
    </row>
    <row r="788" spans="1:8" ht="35.25" customHeight="1" x14ac:dyDescent="0.25">
      <c r="A788" s="285">
        <v>2</v>
      </c>
      <c r="B788" s="288" t="s">
        <v>399</v>
      </c>
      <c r="C788" s="308">
        <f>SUM(G791:G794)</f>
        <v>370</v>
      </c>
      <c r="D788" s="309"/>
      <c r="E788" s="309"/>
      <c r="F788" s="309"/>
      <c r="G788" s="309"/>
      <c r="H788" s="228">
        <v>3</v>
      </c>
    </row>
    <row r="789" spans="1:8" ht="69" customHeight="1" x14ac:dyDescent="0.25">
      <c r="A789" s="285">
        <v>3</v>
      </c>
      <c r="B789" s="288" t="s">
        <v>400</v>
      </c>
      <c r="C789" s="307" t="s">
        <v>710</v>
      </c>
      <c r="D789" s="307"/>
      <c r="E789" s="307"/>
      <c r="F789" s="307"/>
      <c r="G789" s="307"/>
      <c r="H789" s="228">
        <v>4</v>
      </c>
    </row>
    <row r="790" spans="1:8" ht="35.25" customHeight="1" x14ac:dyDescent="0.25">
      <c r="A790" s="285">
        <v>4</v>
      </c>
      <c r="B790" s="288" t="s">
        <v>402</v>
      </c>
      <c r="C790" s="307" t="s">
        <v>711</v>
      </c>
      <c r="D790" s="307"/>
      <c r="E790" s="307"/>
      <c r="F790" s="307"/>
      <c r="G790" s="307"/>
      <c r="H790" s="228">
        <v>5</v>
      </c>
    </row>
    <row r="791" spans="1:8" ht="35.25" customHeight="1" x14ac:dyDescent="0.25">
      <c r="A791" s="312">
        <v>5</v>
      </c>
      <c r="B791" s="320" t="s">
        <v>404</v>
      </c>
      <c r="C791" s="309" t="s">
        <v>712</v>
      </c>
      <c r="D791" s="309"/>
      <c r="E791" s="309"/>
      <c r="F791" s="309"/>
      <c r="G791" s="281">
        <v>70</v>
      </c>
      <c r="H791" s="228">
        <v>6</v>
      </c>
    </row>
    <row r="792" spans="1:8" ht="35.25" customHeight="1" x14ac:dyDescent="0.25">
      <c r="A792" s="319"/>
      <c r="B792" s="321"/>
      <c r="C792" s="309" t="s">
        <v>713</v>
      </c>
      <c r="D792" s="309"/>
      <c r="E792" s="309"/>
      <c r="F792" s="309"/>
      <c r="G792" s="281">
        <v>100</v>
      </c>
      <c r="H792" s="228">
        <v>6</v>
      </c>
    </row>
    <row r="793" spans="1:8" ht="35.25" customHeight="1" x14ac:dyDescent="0.25">
      <c r="A793" s="319"/>
      <c r="B793" s="321"/>
      <c r="C793" s="309" t="s">
        <v>1066</v>
      </c>
      <c r="D793" s="309"/>
      <c r="E793" s="309"/>
      <c r="F793" s="309"/>
      <c r="G793" s="281">
        <v>200</v>
      </c>
      <c r="H793" s="228">
        <v>6</v>
      </c>
    </row>
    <row r="794" spans="1:8" ht="35.25" customHeight="1" x14ac:dyDescent="0.25">
      <c r="A794" s="313"/>
      <c r="B794" s="322"/>
      <c r="C794" s="309" t="s">
        <v>407</v>
      </c>
      <c r="D794" s="309"/>
      <c r="E794" s="309"/>
      <c r="F794" s="309"/>
      <c r="G794" s="281">
        <v>0</v>
      </c>
      <c r="H794" s="228">
        <v>6</v>
      </c>
    </row>
    <row r="795" spans="1:8" ht="35.25" customHeight="1" x14ac:dyDescent="0.25">
      <c r="A795" s="285">
        <v>6</v>
      </c>
      <c r="B795" s="288" t="s">
        <v>408</v>
      </c>
      <c r="C795" s="307" t="s">
        <v>714</v>
      </c>
      <c r="D795" s="307"/>
      <c r="E795" s="307"/>
      <c r="F795" s="307"/>
      <c r="G795" s="307"/>
      <c r="H795" s="228">
        <v>7</v>
      </c>
    </row>
    <row r="796" spans="1:8" ht="35.25" customHeight="1" x14ac:dyDescent="0.25">
      <c r="A796" s="312">
        <v>7</v>
      </c>
      <c r="B796" s="314" t="s">
        <v>410</v>
      </c>
      <c r="C796" s="303" t="s">
        <v>391</v>
      </c>
      <c r="D796" s="303"/>
      <c r="E796" s="285" t="s">
        <v>392</v>
      </c>
      <c r="F796" s="285" t="s">
        <v>393</v>
      </c>
      <c r="G796" s="285" t="s">
        <v>394</v>
      </c>
      <c r="H796" s="228">
        <v>8</v>
      </c>
    </row>
    <row r="797" spans="1:8" ht="35.25" customHeight="1" x14ac:dyDescent="0.25">
      <c r="A797" s="313"/>
      <c r="B797" s="315"/>
      <c r="C797" s="330" t="s">
        <v>715</v>
      </c>
      <c r="D797" s="330"/>
      <c r="E797" s="286">
        <v>450</v>
      </c>
      <c r="F797" s="286">
        <v>450</v>
      </c>
      <c r="G797" s="286"/>
      <c r="H797" s="228">
        <v>9</v>
      </c>
    </row>
    <row r="798" spans="1:8" ht="35.25" customHeight="1" x14ac:dyDescent="0.25">
      <c r="A798" s="153"/>
      <c r="B798" s="292"/>
      <c r="C798" s="169"/>
      <c r="D798" s="169"/>
      <c r="E798" s="205"/>
      <c r="F798" s="153"/>
      <c r="G798" s="300"/>
      <c r="H798" s="228">
        <v>0</v>
      </c>
    </row>
    <row r="799" spans="1:8" ht="35.25" customHeight="1" x14ac:dyDescent="0.25">
      <c r="A799" s="153" t="s">
        <v>446</v>
      </c>
      <c r="B799" s="306" t="s">
        <v>716</v>
      </c>
      <c r="C799" s="306"/>
      <c r="D799" s="306"/>
      <c r="E799" s="306"/>
      <c r="F799" s="306"/>
      <c r="G799" s="306"/>
      <c r="H799" s="228">
        <v>1</v>
      </c>
    </row>
    <row r="800" spans="1:8" ht="35.25" customHeight="1" x14ac:dyDescent="0.25">
      <c r="A800" s="285">
        <v>1</v>
      </c>
      <c r="B800" s="170" t="s">
        <v>381</v>
      </c>
      <c r="C800" s="307" t="s">
        <v>662</v>
      </c>
      <c r="D800" s="307"/>
      <c r="E800" s="307"/>
      <c r="F800" s="307"/>
      <c r="G800" s="307"/>
      <c r="H800" s="228">
        <v>2</v>
      </c>
    </row>
    <row r="801" spans="1:8" ht="35.25" customHeight="1" x14ac:dyDescent="0.25">
      <c r="A801" s="285">
        <v>2</v>
      </c>
      <c r="B801" s="170" t="s">
        <v>383</v>
      </c>
      <c r="C801" s="308">
        <f>C810+C822+C838+C849</f>
        <v>6700</v>
      </c>
      <c r="D801" s="309"/>
      <c r="E801" s="309"/>
      <c r="F801" s="309"/>
      <c r="G801" s="309"/>
      <c r="H801" s="228">
        <v>3</v>
      </c>
    </row>
    <row r="802" spans="1:8" ht="66" customHeight="1" x14ac:dyDescent="0.25">
      <c r="A802" s="285">
        <v>3</v>
      </c>
      <c r="B802" s="170" t="s">
        <v>384</v>
      </c>
      <c r="C802" s="307" t="s">
        <v>1142</v>
      </c>
      <c r="D802" s="307"/>
      <c r="E802" s="307"/>
      <c r="F802" s="307"/>
      <c r="G802" s="307"/>
      <c r="H802" s="228">
        <v>4</v>
      </c>
    </row>
    <row r="803" spans="1:8" ht="35.25" customHeight="1" x14ac:dyDescent="0.25">
      <c r="A803" s="285">
        <v>4</v>
      </c>
      <c r="B803" s="170" t="s">
        <v>386</v>
      </c>
      <c r="C803" s="307" t="s">
        <v>717</v>
      </c>
      <c r="D803" s="307"/>
      <c r="E803" s="307"/>
      <c r="F803" s="307"/>
      <c r="G803" s="307"/>
      <c r="H803" s="228">
        <v>5</v>
      </c>
    </row>
    <row r="804" spans="1:8" ht="35.25" customHeight="1" x14ac:dyDescent="0.25">
      <c r="A804" s="285">
        <v>6</v>
      </c>
      <c r="B804" s="288" t="s">
        <v>388</v>
      </c>
      <c r="C804" s="307" t="s">
        <v>1317</v>
      </c>
      <c r="D804" s="307"/>
      <c r="E804" s="307"/>
      <c r="F804" s="307"/>
      <c r="G804" s="307"/>
      <c r="H804" s="228">
        <v>7</v>
      </c>
    </row>
    <row r="805" spans="1:8" ht="35.25" customHeight="1" x14ac:dyDescent="0.25">
      <c r="A805" s="312">
        <v>7</v>
      </c>
      <c r="B805" s="314" t="s">
        <v>390</v>
      </c>
      <c r="C805" s="303" t="s">
        <v>391</v>
      </c>
      <c r="D805" s="303"/>
      <c r="E805" s="285" t="s">
        <v>392</v>
      </c>
      <c r="F805" s="285" t="s">
        <v>393</v>
      </c>
      <c r="G805" s="285" t="s">
        <v>394</v>
      </c>
      <c r="H805" s="228">
        <v>8</v>
      </c>
    </row>
    <row r="806" spans="1:8" ht="35.25" customHeight="1" x14ac:dyDescent="0.25">
      <c r="A806" s="313"/>
      <c r="B806" s="315"/>
      <c r="C806" s="330" t="s">
        <v>1318</v>
      </c>
      <c r="D806" s="330"/>
      <c r="E806" s="286"/>
      <c r="F806" s="286"/>
      <c r="G806" s="286"/>
      <c r="H806" s="228">
        <v>9</v>
      </c>
    </row>
    <row r="807" spans="1:8" ht="35.25" customHeight="1" x14ac:dyDescent="0.25">
      <c r="A807" s="153"/>
      <c r="B807" s="292"/>
      <c r="C807" s="169"/>
      <c r="D807" s="169"/>
      <c r="E807" s="205"/>
      <c r="F807" s="153"/>
      <c r="G807" s="300"/>
      <c r="H807" s="228">
        <v>0</v>
      </c>
    </row>
    <row r="808" spans="1:8" ht="35.25" customHeight="1" x14ac:dyDescent="0.25">
      <c r="A808" s="153" t="s">
        <v>452</v>
      </c>
      <c r="B808" s="306" t="s">
        <v>1105</v>
      </c>
      <c r="C808" s="306"/>
      <c r="D808" s="306"/>
      <c r="E808" s="306"/>
      <c r="F808" s="306"/>
      <c r="G808" s="306"/>
      <c r="H808" s="228">
        <v>1</v>
      </c>
    </row>
    <row r="809" spans="1:8" ht="35.25" customHeight="1" x14ac:dyDescent="0.25">
      <c r="A809" s="285">
        <v>1</v>
      </c>
      <c r="B809" s="170" t="s">
        <v>397</v>
      </c>
      <c r="C809" s="307" t="s">
        <v>720</v>
      </c>
      <c r="D809" s="307"/>
      <c r="E809" s="307"/>
      <c r="F809" s="307"/>
      <c r="G809" s="307"/>
      <c r="H809" s="228">
        <v>2</v>
      </c>
    </row>
    <row r="810" spans="1:8" ht="35.25" customHeight="1" x14ac:dyDescent="0.25">
      <c r="A810" s="285">
        <v>2</v>
      </c>
      <c r="B810" s="170" t="s">
        <v>399</v>
      </c>
      <c r="C810" s="308" t="s">
        <v>721</v>
      </c>
      <c r="D810" s="309"/>
      <c r="E810" s="309"/>
      <c r="F810" s="309"/>
      <c r="G810" s="309"/>
      <c r="H810" s="228">
        <v>3</v>
      </c>
    </row>
    <row r="811" spans="1:8" ht="51.75" customHeight="1" x14ac:dyDescent="0.25">
      <c r="A811" s="285">
        <v>3</v>
      </c>
      <c r="B811" s="170" t="s">
        <v>400</v>
      </c>
      <c r="C811" s="307" t="s">
        <v>722</v>
      </c>
      <c r="D811" s="307"/>
      <c r="E811" s="307"/>
      <c r="F811" s="307"/>
      <c r="G811" s="307"/>
      <c r="H811" s="228">
        <v>4</v>
      </c>
    </row>
    <row r="812" spans="1:8" ht="35.25" customHeight="1" x14ac:dyDescent="0.25">
      <c r="A812" s="285">
        <v>4</v>
      </c>
      <c r="B812" s="170" t="s">
        <v>402</v>
      </c>
      <c r="C812" s="307" t="s">
        <v>723</v>
      </c>
      <c r="D812" s="307"/>
      <c r="E812" s="307"/>
      <c r="F812" s="307"/>
      <c r="G812" s="307"/>
      <c r="H812" s="228">
        <v>5</v>
      </c>
    </row>
    <row r="813" spans="1:8" ht="35.25" customHeight="1" x14ac:dyDescent="0.25">
      <c r="A813" s="285">
        <v>5</v>
      </c>
      <c r="B813" s="287" t="s">
        <v>404</v>
      </c>
      <c r="C813" s="309" t="s">
        <v>724</v>
      </c>
      <c r="D813" s="309"/>
      <c r="E813" s="309"/>
      <c r="F813" s="309"/>
      <c r="G813" s="281" t="s">
        <v>721</v>
      </c>
      <c r="H813" s="228">
        <v>6</v>
      </c>
    </row>
    <row r="814" spans="1:8" ht="35.25" customHeight="1" x14ac:dyDescent="0.25">
      <c r="A814" s="285">
        <v>6</v>
      </c>
      <c r="B814" s="288" t="s">
        <v>408</v>
      </c>
      <c r="C814" s="307" t="s">
        <v>725</v>
      </c>
      <c r="D814" s="307"/>
      <c r="E814" s="307"/>
      <c r="F814" s="307"/>
      <c r="G814" s="307"/>
      <c r="H814" s="228">
        <v>7</v>
      </c>
    </row>
    <row r="815" spans="1:8" ht="35.25" customHeight="1" x14ac:dyDescent="0.25">
      <c r="A815" s="312">
        <v>7</v>
      </c>
      <c r="B815" s="314" t="s">
        <v>410</v>
      </c>
      <c r="C815" s="303" t="s">
        <v>391</v>
      </c>
      <c r="D815" s="303"/>
      <c r="E815" s="285" t="s">
        <v>392</v>
      </c>
      <c r="F815" s="285" t="s">
        <v>393</v>
      </c>
      <c r="G815" s="285" t="s">
        <v>394</v>
      </c>
      <c r="H815" s="228">
        <v>8</v>
      </c>
    </row>
    <row r="816" spans="1:8" ht="35.25" customHeight="1" x14ac:dyDescent="0.25">
      <c r="A816" s="319"/>
      <c r="B816" s="326"/>
      <c r="C816" s="330" t="s">
        <v>726</v>
      </c>
      <c r="D816" s="330"/>
      <c r="E816" s="286">
        <v>18</v>
      </c>
      <c r="F816" s="286">
        <v>18</v>
      </c>
      <c r="G816" s="286" t="s">
        <v>534</v>
      </c>
      <c r="H816" s="228">
        <v>9</v>
      </c>
    </row>
    <row r="817" spans="1:8" ht="35.25" customHeight="1" x14ac:dyDescent="0.25">
      <c r="A817" s="319"/>
      <c r="B817" s="326"/>
      <c r="C817" s="330" t="s">
        <v>637</v>
      </c>
      <c r="D817" s="330"/>
      <c r="E817" s="286">
        <v>3442</v>
      </c>
      <c r="F817" s="286">
        <v>3800</v>
      </c>
      <c r="G817" s="286" t="s">
        <v>534</v>
      </c>
      <c r="H817" s="228">
        <v>9</v>
      </c>
    </row>
    <row r="818" spans="1:8" ht="35.25" customHeight="1" x14ac:dyDescent="0.25">
      <c r="A818" s="313"/>
      <c r="B818" s="315"/>
      <c r="C818" s="310" t="s">
        <v>727</v>
      </c>
      <c r="D818" s="311"/>
      <c r="E818" s="286">
        <v>70000</v>
      </c>
      <c r="F818" s="286">
        <v>80000</v>
      </c>
      <c r="G818" s="286" t="s">
        <v>534</v>
      </c>
      <c r="H818" s="228">
        <v>9</v>
      </c>
    </row>
    <row r="819" spans="1:8" ht="35.25" customHeight="1" x14ac:dyDescent="0.25">
      <c r="A819" s="153"/>
      <c r="B819" s="157"/>
      <c r="C819" s="169"/>
      <c r="D819" s="169"/>
      <c r="E819" s="196"/>
      <c r="F819" s="153"/>
      <c r="G819" s="300"/>
      <c r="H819" s="228">
        <v>0</v>
      </c>
    </row>
    <row r="820" spans="1:8" ht="35.25" customHeight="1" x14ac:dyDescent="0.25">
      <c r="A820" s="153" t="s">
        <v>468</v>
      </c>
      <c r="B820" s="306" t="s">
        <v>1106</v>
      </c>
      <c r="C820" s="306"/>
      <c r="D820" s="306"/>
      <c r="E820" s="306"/>
      <c r="F820" s="306"/>
      <c r="G820" s="306"/>
      <c r="H820" s="228">
        <v>1</v>
      </c>
    </row>
    <row r="821" spans="1:8" ht="35.25" customHeight="1" x14ac:dyDescent="0.25">
      <c r="A821" s="285">
        <v>1</v>
      </c>
      <c r="B821" s="288" t="s">
        <v>397</v>
      </c>
      <c r="C821" s="307" t="s">
        <v>1107</v>
      </c>
      <c r="D821" s="307"/>
      <c r="E821" s="307"/>
      <c r="F821" s="307"/>
      <c r="G821" s="307"/>
      <c r="H821" s="228">
        <v>2</v>
      </c>
    </row>
    <row r="822" spans="1:8" ht="35.25" customHeight="1" x14ac:dyDescent="0.25">
      <c r="A822" s="285">
        <v>2</v>
      </c>
      <c r="B822" s="288" t="s">
        <v>399</v>
      </c>
      <c r="C822" s="308">
        <f>SUM(G825:G829)</f>
        <v>830</v>
      </c>
      <c r="D822" s="309"/>
      <c r="E822" s="309"/>
      <c r="F822" s="309"/>
      <c r="G822" s="309"/>
      <c r="H822" s="228">
        <v>3</v>
      </c>
    </row>
    <row r="823" spans="1:8" ht="50.25" customHeight="1" x14ac:dyDescent="0.25">
      <c r="A823" s="285">
        <v>3</v>
      </c>
      <c r="B823" s="288" t="s">
        <v>400</v>
      </c>
      <c r="C823" s="307" t="s">
        <v>728</v>
      </c>
      <c r="D823" s="307"/>
      <c r="E823" s="307"/>
      <c r="F823" s="307"/>
      <c r="G823" s="307"/>
      <c r="H823" s="228">
        <v>4</v>
      </c>
    </row>
    <row r="824" spans="1:8" ht="35.25" customHeight="1" x14ac:dyDescent="0.25">
      <c r="A824" s="285">
        <v>4</v>
      </c>
      <c r="B824" s="288" t="s">
        <v>402</v>
      </c>
      <c r="C824" s="307" t="s">
        <v>729</v>
      </c>
      <c r="D824" s="307"/>
      <c r="E824" s="307"/>
      <c r="F824" s="307"/>
      <c r="G824" s="307"/>
      <c r="H824" s="228">
        <v>5</v>
      </c>
    </row>
    <row r="825" spans="1:8" ht="35.25" customHeight="1" x14ac:dyDescent="0.25">
      <c r="A825" s="312">
        <v>5</v>
      </c>
      <c r="B825" s="320" t="s">
        <v>404</v>
      </c>
      <c r="C825" s="309" t="s">
        <v>730</v>
      </c>
      <c r="D825" s="309"/>
      <c r="E825" s="309"/>
      <c r="F825" s="309"/>
      <c r="G825" s="281">
        <v>752</v>
      </c>
      <c r="H825" s="228">
        <v>6</v>
      </c>
    </row>
    <row r="826" spans="1:8" ht="35.25" customHeight="1" x14ac:dyDescent="0.25">
      <c r="A826" s="319"/>
      <c r="B826" s="321"/>
      <c r="C826" s="309" t="s">
        <v>731</v>
      </c>
      <c r="D826" s="309"/>
      <c r="E826" s="309"/>
      <c r="F826" s="309"/>
      <c r="G826" s="281">
        <v>45</v>
      </c>
      <c r="H826" s="228">
        <v>6</v>
      </c>
    </row>
    <row r="827" spans="1:8" ht="35.25" customHeight="1" x14ac:dyDescent="0.25">
      <c r="A827" s="319"/>
      <c r="B827" s="321"/>
      <c r="C827" s="309" t="s">
        <v>732</v>
      </c>
      <c r="D827" s="309"/>
      <c r="E827" s="309"/>
      <c r="F827" s="309"/>
      <c r="G827" s="281">
        <v>26</v>
      </c>
      <c r="H827" s="228">
        <v>6</v>
      </c>
    </row>
    <row r="828" spans="1:8" ht="35.25" customHeight="1" x14ac:dyDescent="0.25">
      <c r="A828" s="319"/>
      <c r="B828" s="321"/>
      <c r="C828" s="309" t="s">
        <v>733</v>
      </c>
      <c r="D828" s="309"/>
      <c r="E828" s="309"/>
      <c r="F828" s="309"/>
      <c r="G828" s="281">
        <v>4</v>
      </c>
      <c r="H828" s="228">
        <v>6</v>
      </c>
    </row>
    <row r="829" spans="1:8" ht="35.25" customHeight="1" x14ac:dyDescent="0.25">
      <c r="A829" s="313"/>
      <c r="B829" s="322"/>
      <c r="C829" s="309" t="s">
        <v>734</v>
      </c>
      <c r="D829" s="309"/>
      <c r="E829" s="309"/>
      <c r="F829" s="309"/>
      <c r="G829" s="281">
        <v>3</v>
      </c>
      <c r="H829" s="228">
        <v>6</v>
      </c>
    </row>
    <row r="830" spans="1:8" ht="35.25" customHeight="1" x14ac:dyDescent="0.25">
      <c r="A830" s="285">
        <v>6</v>
      </c>
      <c r="B830" s="288" t="s">
        <v>408</v>
      </c>
      <c r="C830" s="307" t="s">
        <v>735</v>
      </c>
      <c r="D830" s="307"/>
      <c r="E830" s="307"/>
      <c r="F830" s="307"/>
      <c r="G830" s="307"/>
      <c r="H830" s="228">
        <v>7</v>
      </c>
    </row>
    <row r="831" spans="1:8" ht="35.25" customHeight="1" x14ac:dyDescent="0.25">
      <c r="A831" s="312">
        <v>7</v>
      </c>
      <c r="B831" s="314" t="s">
        <v>410</v>
      </c>
      <c r="C831" s="303" t="s">
        <v>391</v>
      </c>
      <c r="D831" s="303"/>
      <c r="E831" s="285" t="s">
        <v>392</v>
      </c>
      <c r="F831" s="285" t="s">
        <v>393</v>
      </c>
      <c r="G831" s="285" t="s">
        <v>394</v>
      </c>
      <c r="H831" s="228">
        <v>8</v>
      </c>
    </row>
    <row r="832" spans="1:8" ht="35.25" customHeight="1" x14ac:dyDescent="0.25">
      <c r="A832" s="319"/>
      <c r="B832" s="326"/>
      <c r="C832" s="310" t="s">
        <v>736</v>
      </c>
      <c r="D832" s="311"/>
      <c r="E832" s="286">
        <v>337</v>
      </c>
      <c r="F832" s="286">
        <v>537</v>
      </c>
      <c r="G832" s="286"/>
      <c r="H832" s="228">
        <v>9</v>
      </c>
    </row>
    <row r="833" spans="1:8" ht="35.25" customHeight="1" x14ac:dyDescent="0.25">
      <c r="A833" s="319"/>
      <c r="B833" s="326"/>
      <c r="C833" s="310" t="s">
        <v>737</v>
      </c>
      <c r="D833" s="311"/>
      <c r="E833" s="286">
        <v>145000</v>
      </c>
      <c r="F833" s="286">
        <v>205000</v>
      </c>
      <c r="G833" s="286"/>
      <c r="H833" s="228">
        <v>9</v>
      </c>
    </row>
    <row r="834" spans="1:8" ht="35.25" customHeight="1" x14ac:dyDescent="0.25">
      <c r="A834" s="313"/>
      <c r="B834" s="315"/>
      <c r="C834" s="310" t="s">
        <v>1319</v>
      </c>
      <c r="D834" s="311"/>
      <c r="E834" s="286">
        <v>10500</v>
      </c>
      <c r="F834" s="286">
        <v>11000</v>
      </c>
      <c r="G834" s="286"/>
      <c r="H834" s="228">
        <v>9</v>
      </c>
    </row>
    <row r="835" spans="1:8" ht="35.25" customHeight="1" x14ac:dyDescent="0.25">
      <c r="A835" s="153"/>
      <c r="B835" s="292"/>
      <c r="C835" s="157"/>
      <c r="D835" s="169"/>
      <c r="E835" s="169"/>
      <c r="F835" s="153"/>
      <c r="G835" s="300"/>
      <c r="H835" s="228">
        <v>0</v>
      </c>
    </row>
    <row r="836" spans="1:8" ht="35.25" customHeight="1" x14ac:dyDescent="0.25">
      <c r="A836" s="153" t="s">
        <v>1108</v>
      </c>
      <c r="B836" s="306" t="s">
        <v>1109</v>
      </c>
      <c r="C836" s="306"/>
      <c r="D836" s="306"/>
      <c r="E836" s="306"/>
      <c r="F836" s="306"/>
      <c r="G836" s="306"/>
      <c r="H836" s="228">
        <v>1</v>
      </c>
    </row>
    <row r="837" spans="1:8" ht="35.25" customHeight="1" x14ac:dyDescent="0.25">
      <c r="A837" s="285">
        <v>1</v>
      </c>
      <c r="B837" s="170" t="s">
        <v>397</v>
      </c>
      <c r="C837" s="307" t="s">
        <v>1110</v>
      </c>
      <c r="D837" s="307"/>
      <c r="E837" s="307"/>
      <c r="F837" s="307"/>
      <c r="G837" s="307"/>
      <c r="H837" s="228">
        <v>2</v>
      </c>
    </row>
    <row r="838" spans="1:8" ht="35.25" customHeight="1" x14ac:dyDescent="0.25">
      <c r="A838" s="285">
        <v>2</v>
      </c>
      <c r="B838" s="170" t="s">
        <v>399</v>
      </c>
      <c r="C838" s="308">
        <f>G841</f>
        <v>850</v>
      </c>
      <c r="D838" s="309"/>
      <c r="E838" s="309"/>
      <c r="F838" s="309"/>
      <c r="G838" s="309"/>
      <c r="H838" s="228">
        <v>3</v>
      </c>
    </row>
    <row r="839" spans="1:8" ht="60.75" customHeight="1" x14ac:dyDescent="0.25">
      <c r="A839" s="285">
        <v>3</v>
      </c>
      <c r="B839" s="170" t="s">
        <v>400</v>
      </c>
      <c r="C839" s="307" t="s">
        <v>740</v>
      </c>
      <c r="D839" s="307"/>
      <c r="E839" s="307"/>
      <c r="F839" s="307"/>
      <c r="G839" s="307"/>
      <c r="H839" s="228">
        <v>4</v>
      </c>
    </row>
    <row r="840" spans="1:8" ht="35.25" customHeight="1" x14ac:dyDescent="0.25">
      <c r="A840" s="285">
        <v>4</v>
      </c>
      <c r="B840" s="170" t="s">
        <v>402</v>
      </c>
      <c r="C840" s="307" t="s">
        <v>741</v>
      </c>
      <c r="D840" s="307"/>
      <c r="E840" s="307"/>
      <c r="F840" s="307"/>
      <c r="G840" s="307"/>
      <c r="H840" s="228">
        <v>5</v>
      </c>
    </row>
    <row r="841" spans="1:8" ht="35.25" customHeight="1" x14ac:dyDescent="0.25">
      <c r="A841" s="291">
        <v>5</v>
      </c>
      <c r="B841" s="293" t="s">
        <v>404</v>
      </c>
      <c r="C841" s="309" t="s">
        <v>739</v>
      </c>
      <c r="D841" s="309"/>
      <c r="E841" s="309"/>
      <c r="F841" s="309"/>
      <c r="G841" s="281">
        <v>850</v>
      </c>
      <c r="H841" s="228">
        <v>6</v>
      </c>
    </row>
    <row r="842" spans="1:8" ht="35.25" customHeight="1" x14ac:dyDescent="0.25">
      <c r="A842" s="285">
        <v>6</v>
      </c>
      <c r="B842" s="288" t="s">
        <v>408</v>
      </c>
      <c r="C842" s="307" t="s">
        <v>742</v>
      </c>
      <c r="D842" s="307"/>
      <c r="E842" s="307"/>
      <c r="F842" s="307"/>
      <c r="G842" s="307"/>
      <c r="H842" s="228">
        <v>7</v>
      </c>
    </row>
    <row r="843" spans="1:8" ht="35.25" customHeight="1" x14ac:dyDescent="0.25">
      <c r="A843" s="312">
        <v>7</v>
      </c>
      <c r="B843" s="314" t="s">
        <v>410</v>
      </c>
      <c r="C843" s="303" t="s">
        <v>391</v>
      </c>
      <c r="D843" s="303" t="s">
        <v>392</v>
      </c>
      <c r="E843" s="285" t="s">
        <v>392</v>
      </c>
      <c r="F843" s="285" t="s">
        <v>393</v>
      </c>
      <c r="G843" s="285" t="s">
        <v>394</v>
      </c>
      <c r="H843" s="228">
        <v>8</v>
      </c>
    </row>
    <row r="844" spans="1:8" ht="35.25" customHeight="1" x14ac:dyDescent="0.25">
      <c r="A844" s="319"/>
      <c r="B844" s="326"/>
      <c r="C844" s="310" t="s">
        <v>743</v>
      </c>
      <c r="D844" s="311"/>
      <c r="E844" s="286">
        <v>25</v>
      </c>
      <c r="F844" s="286">
        <v>29</v>
      </c>
      <c r="G844" s="286"/>
      <c r="H844" s="228">
        <v>9</v>
      </c>
    </row>
    <row r="845" spans="1:8" ht="35.25" customHeight="1" x14ac:dyDescent="0.25">
      <c r="A845" s="313"/>
      <c r="B845" s="315"/>
      <c r="C845" s="310" t="s">
        <v>744</v>
      </c>
      <c r="D845" s="311"/>
      <c r="E845" s="286">
        <v>24</v>
      </c>
      <c r="F845" s="286">
        <v>28</v>
      </c>
      <c r="G845" s="286"/>
      <c r="H845" s="228">
        <v>9</v>
      </c>
    </row>
    <row r="846" spans="1:8" ht="35.25" customHeight="1" x14ac:dyDescent="0.25">
      <c r="A846" s="153"/>
      <c r="B846" s="157"/>
      <c r="C846" s="169"/>
      <c r="D846" s="169"/>
      <c r="E846" s="196"/>
      <c r="F846" s="153"/>
      <c r="G846" s="300"/>
      <c r="H846" s="228">
        <v>0</v>
      </c>
    </row>
    <row r="847" spans="1:8" ht="35.25" customHeight="1" x14ac:dyDescent="0.25">
      <c r="A847" s="153" t="s">
        <v>1111</v>
      </c>
      <c r="B847" s="306" t="s">
        <v>1112</v>
      </c>
      <c r="C847" s="306"/>
      <c r="D847" s="306"/>
      <c r="E847" s="306"/>
      <c r="F847" s="306"/>
      <c r="G847" s="306"/>
      <c r="H847" s="228">
        <v>1</v>
      </c>
    </row>
    <row r="848" spans="1:8" ht="35.25" customHeight="1" x14ac:dyDescent="0.25">
      <c r="A848" s="290">
        <v>1</v>
      </c>
      <c r="B848" s="170" t="s">
        <v>397</v>
      </c>
      <c r="C848" s="307" t="s">
        <v>1143</v>
      </c>
      <c r="D848" s="307"/>
      <c r="E848" s="307"/>
      <c r="F848" s="307"/>
      <c r="G848" s="307"/>
      <c r="H848" s="228">
        <v>2</v>
      </c>
    </row>
    <row r="849" spans="1:8" ht="35.25" customHeight="1" x14ac:dyDescent="0.25">
      <c r="A849" s="290">
        <v>2</v>
      </c>
      <c r="B849" s="170" t="s">
        <v>399</v>
      </c>
      <c r="C849" s="308">
        <f>SUM(G852:G880)</f>
        <v>870</v>
      </c>
      <c r="D849" s="309"/>
      <c r="E849" s="309"/>
      <c r="F849" s="309"/>
      <c r="G849" s="309"/>
      <c r="H849" s="228">
        <v>3</v>
      </c>
    </row>
    <row r="850" spans="1:8" ht="58.5" customHeight="1" x14ac:dyDescent="0.25">
      <c r="A850" s="290">
        <v>3</v>
      </c>
      <c r="B850" s="170" t="s">
        <v>400</v>
      </c>
      <c r="C850" s="307" t="s">
        <v>746</v>
      </c>
      <c r="D850" s="307"/>
      <c r="E850" s="307"/>
      <c r="F850" s="307"/>
      <c r="G850" s="307"/>
      <c r="H850" s="228">
        <v>4</v>
      </c>
    </row>
    <row r="851" spans="1:8" ht="35.25" customHeight="1" x14ac:dyDescent="0.25">
      <c r="A851" s="290">
        <v>4</v>
      </c>
      <c r="B851" s="170" t="s">
        <v>402</v>
      </c>
      <c r="C851" s="307" t="s">
        <v>1071</v>
      </c>
      <c r="D851" s="307"/>
      <c r="E851" s="307"/>
      <c r="F851" s="307"/>
      <c r="G851" s="307"/>
      <c r="H851" s="228">
        <v>5</v>
      </c>
    </row>
    <row r="852" spans="1:8" ht="35.25" customHeight="1" x14ac:dyDescent="0.25">
      <c r="A852" s="331">
        <v>5</v>
      </c>
      <c r="B852" s="314" t="s">
        <v>404</v>
      </c>
      <c r="C852" s="309" t="s">
        <v>1273</v>
      </c>
      <c r="D852" s="309"/>
      <c r="E852" s="309"/>
      <c r="F852" s="309"/>
      <c r="G852" s="208">
        <v>13</v>
      </c>
      <c r="H852" s="228">
        <v>6</v>
      </c>
    </row>
    <row r="853" spans="1:8" ht="35.25" customHeight="1" x14ac:dyDescent="0.25">
      <c r="A853" s="332"/>
      <c r="B853" s="326"/>
      <c r="C853" s="309" t="s">
        <v>1274</v>
      </c>
      <c r="D853" s="309"/>
      <c r="E853" s="309"/>
      <c r="F853" s="309"/>
      <c r="G853" s="209">
        <v>45</v>
      </c>
      <c r="H853" s="228">
        <v>6</v>
      </c>
    </row>
    <row r="854" spans="1:8" ht="35.25" customHeight="1" x14ac:dyDescent="0.25">
      <c r="A854" s="332"/>
      <c r="B854" s="326"/>
      <c r="C854" s="309" t="s">
        <v>1275</v>
      </c>
      <c r="D854" s="309"/>
      <c r="E854" s="309"/>
      <c r="F854" s="309"/>
      <c r="G854" s="209">
        <v>3</v>
      </c>
      <c r="H854" s="228">
        <v>6</v>
      </c>
    </row>
    <row r="855" spans="1:8" ht="35.25" customHeight="1" x14ac:dyDescent="0.25">
      <c r="A855" s="332"/>
      <c r="B855" s="326"/>
      <c r="C855" s="309" t="s">
        <v>747</v>
      </c>
      <c r="D855" s="309"/>
      <c r="E855" s="309"/>
      <c r="F855" s="309"/>
      <c r="G855" s="209">
        <v>10.5</v>
      </c>
      <c r="H855" s="228">
        <v>6</v>
      </c>
    </row>
    <row r="856" spans="1:8" ht="35.25" customHeight="1" x14ac:dyDescent="0.25">
      <c r="A856" s="332"/>
      <c r="B856" s="326"/>
      <c r="C856" s="309" t="s">
        <v>748</v>
      </c>
      <c r="D856" s="309"/>
      <c r="E856" s="309"/>
      <c r="F856" s="309"/>
      <c r="G856" s="209">
        <v>20</v>
      </c>
      <c r="H856" s="228">
        <v>6</v>
      </c>
    </row>
    <row r="857" spans="1:8" ht="35.25" customHeight="1" x14ac:dyDescent="0.25">
      <c r="A857" s="332"/>
      <c r="B857" s="326"/>
      <c r="C857" s="309" t="s">
        <v>749</v>
      </c>
      <c r="D857" s="309"/>
      <c r="E857" s="309"/>
      <c r="F857" s="309"/>
      <c r="G857" s="209">
        <v>35</v>
      </c>
      <c r="H857" s="228">
        <v>6</v>
      </c>
    </row>
    <row r="858" spans="1:8" ht="35.25" customHeight="1" x14ac:dyDescent="0.25">
      <c r="A858" s="332"/>
      <c r="B858" s="326"/>
      <c r="C858" s="309" t="s">
        <v>750</v>
      </c>
      <c r="D858" s="309"/>
      <c r="E858" s="309"/>
      <c r="F858" s="309"/>
      <c r="G858" s="209">
        <v>5</v>
      </c>
      <c r="H858" s="228">
        <v>6</v>
      </c>
    </row>
    <row r="859" spans="1:8" ht="35.25" customHeight="1" x14ac:dyDescent="0.25">
      <c r="A859" s="332"/>
      <c r="B859" s="326"/>
      <c r="C859" s="309" t="s">
        <v>751</v>
      </c>
      <c r="D859" s="309"/>
      <c r="E859" s="309"/>
      <c r="F859" s="309"/>
      <c r="G859" s="209">
        <v>10</v>
      </c>
      <c r="H859" s="228">
        <v>6</v>
      </c>
    </row>
    <row r="860" spans="1:8" ht="35.25" customHeight="1" x14ac:dyDescent="0.25">
      <c r="A860" s="332"/>
      <c r="B860" s="326"/>
      <c r="C860" s="309" t="s">
        <v>752</v>
      </c>
      <c r="D860" s="309"/>
      <c r="E860" s="309"/>
      <c r="F860" s="309"/>
      <c r="G860" s="209">
        <v>50</v>
      </c>
      <c r="H860" s="228">
        <v>6</v>
      </c>
    </row>
    <row r="861" spans="1:8" ht="35.25" customHeight="1" x14ac:dyDescent="0.25">
      <c r="A861" s="332"/>
      <c r="B861" s="326"/>
      <c r="C861" s="309" t="s">
        <v>753</v>
      </c>
      <c r="D861" s="309"/>
      <c r="E861" s="309"/>
      <c r="F861" s="309"/>
      <c r="G861" s="209">
        <v>10</v>
      </c>
      <c r="H861" s="228">
        <v>6</v>
      </c>
    </row>
    <row r="862" spans="1:8" ht="35.25" customHeight="1" x14ac:dyDescent="0.25">
      <c r="A862" s="332"/>
      <c r="B862" s="326"/>
      <c r="C862" s="309" t="s">
        <v>1059</v>
      </c>
      <c r="D862" s="309"/>
      <c r="E862" s="309"/>
      <c r="F862" s="309"/>
      <c r="G862" s="209">
        <v>5</v>
      </c>
      <c r="H862" s="228">
        <v>6</v>
      </c>
    </row>
    <row r="863" spans="1:8" ht="35.25" customHeight="1" x14ac:dyDescent="0.25">
      <c r="A863" s="332"/>
      <c r="B863" s="326"/>
      <c r="C863" s="309" t="s">
        <v>754</v>
      </c>
      <c r="D863" s="309"/>
      <c r="E863" s="309"/>
      <c r="F863" s="309"/>
      <c r="G863" s="209">
        <v>20</v>
      </c>
      <c r="H863" s="228">
        <v>6</v>
      </c>
    </row>
    <row r="864" spans="1:8" ht="35.25" customHeight="1" x14ac:dyDescent="0.25">
      <c r="A864" s="332"/>
      <c r="B864" s="326"/>
      <c r="C864" s="309" t="s">
        <v>755</v>
      </c>
      <c r="D864" s="309"/>
      <c r="E864" s="309"/>
      <c r="F864" s="309"/>
      <c r="G864" s="209">
        <v>7</v>
      </c>
      <c r="H864" s="228">
        <v>6</v>
      </c>
    </row>
    <row r="865" spans="1:8" ht="35.25" customHeight="1" x14ac:dyDescent="0.25">
      <c r="A865" s="332"/>
      <c r="B865" s="326"/>
      <c r="C865" s="309" t="s">
        <v>1276</v>
      </c>
      <c r="D865" s="309"/>
      <c r="E865" s="309"/>
      <c r="F865" s="309"/>
      <c r="G865" s="209">
        <v>80</v>
      </c>
      <c r="H865" s="228">
        <v>6</v>
      </c>
    </row>
    <row r="866" spans="1:8" ht="35.25" customHeight="1" x14ac:dyDescent="0.25">
      <c r="A866" s="332"/>
      <c r="B866" s="326"/>
      <c r="C866" s="309" t="s">
        <v>756</v>
      </c>
      <c r="D866" s="309"/>
      <c r="E866" s="309"/>
      <c r="F866" s="309"/>
      <c r="G866" s="209">
        <v>20</v>
      </c>
      <c r="H866" s="228">
        <v>6</v>
      </c>
    </row>
    <row r="867" spans="1:8" ht="35.25" customHeight="1" x14ac:dyDescent="0.25">
      <c r="A867" s="332"/>
      <c r="B867" s="326"/>
      <c r="C867" s="309" t="s">
        <v>1277</v>
      </c>
      <c r="D867" s="309"/>
      <c r="E867" s="309"/>
      <c r="F867" s="309"/>
      <c r="G867" s="209">
        <v>5</v>
      </c>
      <c r="H867" s="228">
        <v>6</v>
      </c>
    </row>
    <row r="868" spans="1:8" ht="35.25" customHeight="1" x14ac:dyDescent="0.25">
      <c r="A868" s="332"/>
      <c r="B868" s="326"/>
      <c r="C868" s="309" t="s">
        <v>1278</v>
      </c>
      <c r="D868" s="309"/>
      <c r="E868" s="309"/>
      <c r="F868" s="309"/>
      <c r="G868" s="209">
        <v>15</v>
      </c>
      <c r="H868" s="228">
        <v>6</v>
      </c>
    </row>
    <row r="869" spans="1:8" ht="35.25" customHeight="1" x14ac:dyDescent="0.25">
      <c r="A869" s="332"/>
      <c r="B869" s="326"/>
      <c r="C869" s="309" t="s">
        <v>757</v>
      </c>
      <c r="D869" s="309"/>
      <c r="E869" s="309"/>
      <c r="F869" s="309"/>
      <c r="G869" s="209">
        <v>65</v>
      </c>
      <c r="H869" s="228">
        <v>6</v>
      </c>
    </row>
    <row r="870" spans="1:8" ht="47.25" customHeight="1" x14ac:dyDescent="0.25">
      <c r="A870" s="332"/>
      <c r="B870" s="326"/>
      <c r="C870" s="309" t="s">
        <v>758</v>
      </c>
      <c r="D870" s="309"/>
      <c r="E870" s="309"/>
      <c r="F870" s="309"/>
      <c r="G870" s="209">
        <v>10</v>
      </c>
      <c r="H870" s="228">
        <v>6</v>
      </c>
    </row>
    <row r="871" spans="1:8" ht="48" customHeight="1" x14ac:dyDescent="0.25">
      <c r="A871" s="332"/>
      <c r="B871" s="326"/>
      <c r="C871" s="309" t="s">
        <v>759</v>
      </c>
      <c r="D871" s="309"/>
      <c r="E871" s="309"/>
      <c r="F871" s="309"/>
      <c r="G871" s="209">
        <v>60</v>
      </c>
      <c r="H871" s="228">
        <v>6</v>
      </c>
    </row>
    <row r="872" spans="1:8" ht="35.25" customHeight="1" x14ac:dyDescent="0.25">
      <c r="A872" s="332"/>
      <c r="B872" s="326"/>
      <c r="C872" s="309" t="s">
        <v>760</v>
      </c>
      <c r="D872" s="309"/>
      <c r="E872" s="309"/>
      <c r="F872" s="309"/>
      <c r="G872" s="209">
        <v>40</v>
      </c>
      <c r="H872" s="228">
        <v>6</v>
      </c>
    </row>
    <row r="873" spans="1:8" ht="35.25" customHeight="1" x14ac:dyDescent="0.25">
      <c r="A873" s="332"/>
      <c r="B873" s="326"/>
      <c r="C873" s="309" t="s">
        <v>761</v>
      </c>
      <c r="D873" s="309"/>
      <c r="E873" s="309"/>
      <c r="F873" s="309"/>
      <c r="G873" s="209">
        <v>80</v>
      </c>
      <c r="H873" s="228">
        <v>6</v>
      </c>
    </row>
    <row r="874" spans="1:8" ht="35.25" customHeight="1" x14ac:dyDescent="0.25">
      <c r="A874" s="332"/>
      <c r="B874" s="326"/>
      <c r="C874" s="309" t="s">
        <v>762</v>
      </c>
      <c r="D874" s="309"/>
      <c r="E874" s="309"/>
      <c r="F874" s="309"/>
      <c r="G874" s="209">
        <v>46</v>
      </c>
      <c r="H874" s="228">
        <v>6</v>
      </c>
    </row>
    <row r="875" spans="1:8" ht="35.25" customHeight="1" x14ac:dyDescent="0.25">
      <c r="A875" s="332"/>
      <c r="B875" s="326"/>
      <c r="C875" s="309" t="s">
        <v>1058</v>
      </c>
      <c r="D875" s="309"/>
      <c r="E875" s="309"/>
      <c r="F875" s="309"/>
      <c r="G875" s="209">
        <v>3</v>
      </c>
      <c r="H875" s="228">
        <v>6</v>
      </c>
    </row>
    <row r="876" spans="1:8" ht="35.25" customHeight="1" x14ac:dyDescent="0.25">
      <c r="A876" s="332"/>
      <c r="B876" s="326"/>
      <c r="C876" s="309" t="s">
        <v>1057</v>
      </c>
      <c r="D876" s="309"/>
      <c r="E876" s="309"/>
      <c r="F876" s="309"/>
      <c r="G876" s="209">
        <v>130</v>
      </c>
      <c r="H876" s="228">
        <v>6</v>
      </c>
    </row>
    <row r="877" spans="1:8" ht="35.25" customHeight="1" x14ac:dyDescent="0.25">
      <c r="A877" s="332"/>
      <c r="B877" s="326"/>
      <c r="C877" s="309" t="s">
        <v>1056</v>
      </c>
      <c r="D877" s="309"/>
      <c r="E877" s="309"/>
      <c r="F877" s="309"/>
      <c r="G877" s="209">
        <v>7</v>
      </c>
      <c r="H877" s="228">
        <v>6</v>
      </c>
    </row>
    <row r="878" spans="1:8" ht="35.25" customHeight="1" x14ac:dyDescent="0.25">
      <c r="A878" s="332"/>
      <c r="B878" s="326"/>
      <c r="C878" s="309" t="s">
        <v>763</v>
      </c>
      <c r="D878" s="309"/>
      <c r="E878" s="309"/>
      <c r="F878" s="309"/>
      <c r="G878" s="209">
        <v>10</v>
      </c>
      <c r="H878" s="228">
        <v>6</v>
      </c>
    </row>
    <row r="879" spans="1:8" ht="35.25" customHeight="1" x14ac:dyDescent="0.25">
      <c r="A879" s="332"/>
      <c r="B879" s="326"/>
      <c r="C879" s="309" t="s">
        <v>1060</v>
      </c>
      <c r="D879" s="309"/>
      <c r="E879" s="309"/>
      <c r="F879" s="309"/>
      <c r="G879" s="209">
        <v>45</v>
      </c>
      <c r="H879" s="228">
        <v>6</v>
      </c>
    </row>
    <row r="880" spans="1:8" ht="35.25" customHeight="1" x14ac:dyDescent="0.25">
      <c r="A880" s="333"/>
      <c r="B880" s="315"/>
      <c r="C880" s="309" t="s">
        <v>764</v>
      </c>
      <c r="D880" s="309"/>
      <c r="E880" s="309"/>
      <c r="F880" s="309"/>
      <c r="G880" s="209">
        <v>20.5</v>
      </c>
      <c r="H880" s="228">
        <v>6</v>
      </c>
    </row>
    <row r="881" spans="1:8" ht="35.25" customHeight="1" x14ac:dyDescent="0.25">
      <c r="A881" s="285">
        <v>6</v>
      </c>
      <c r="B881" s="288" t="s">
        <v>408</v>
      </c>
      <c r="C881" s="307" t="s">
        <v>1320</v>
      </c>
      <c r="D881" s="307"/>
      <c r="E881" s="307"/>
      <c r="F881" s="307"/>
      <c r="G881" s="307"/>
      <c r="H881" s="228">
        <v>7</v>
      </c>
    </row>
    <row r="882" spans="1:8" ht="35.25" customHeight="1" x14ac:dyDescent="0.25">
      <c r="A882" s="312">
        <v>7</v>
      </c>
      <c r="B882" s="314" t="s">
        <v>410</v>
      </c>
      <c r="C882" s="303" t="s">
        <v>391</v>
      </c>
      <c r="D882" s="303" t="s">
        <v>392</v>
      </c>
      <c r="E882" s="285" t="s">
        <v>392</v>
      </c>
      <c r="F882" s="285" t="s">
        <v>393</v>
      </c>
      <c r="G882" s="285" t="s">
        <v>394</v>
      </c>
      <c r="H882" s="228">
        <v>8</v>
      </c>
    </row>
    <row r="883" spans="1:8" ht="35.25" customHeight="1" x14ac:dyDescent="0.25">
      <c r="A883" s="319"/>
      <c r="B883" s="326"/>
      <c r="C883" s="310" t="s">
        <v>766</v>
      </c>
      <c r="D883" s="311"/>
      <c r="E883" s="286">
        <v>50</v>
      </c>
      <c r="F883" s="286">
        <v>60</v>
      </c>
      <c r="G883" s="421" t="s">
        <v>1145</v>
      </c>
      <c r="H883" s="228">
        <v>9</v>
      </c>
    </row>
    <row r="884" spans="1:8" ht="35.25" customHeight="1" x14ac:dyDescent="0.25">
      <c r="A884" s="313"/>
      <c r="B884" s="315"/>
      <c r="C884" s="310" t="s">
        <v>767</v>
      </c>
      <c r="D884" s="311"/>
      <c r="E884" s="286">
        <v>35000</v>
      </c>
      <c r="F884" s="286">
        <v>40000</v>
      </c>
      <c r="G884" s="423"/>
      <c r="H884" s="228">
        <v>9</v>
      </c>
    </row>
    <row r="885" spans="1:8" ht="35.25" customHeight="1" x14ac:dyDescent="0.25">
      <c r="A885" s="153"/>
      <c r="B885" s="292"/>
      <c r="C885" s="157"/>
      <c r="D885" s="169"/>
      <c r="E885" s="169"/>
      <c r="F885" s="169"/>
      <c r="G885" s="300"/>
      <c r="H885" s="228">
        <v>0</v>
      </c>
    </row>
    <row r="886" spans="1:8" ht="35.25" customHeight="1" x14ac:dyDescent="0.25">
      <c r="A886" s="153" t="s">
        <v>485</v>
      </c>
      <c r="B886" s="306" t="s">
        <v>768</v>
      </c>
      <c r="C886" s="306"/>
      <c r="D886" s="306"/>
      <c r="E886" s="306"/>
      <c r="F886" s="306"/>
      <c r="G886" s="306"/>
      <c r="H886" s="228">
        <v>1</v>
      </c>
    </row>
    <row r="887" spans="1:8" ht="35.25" customHeight="1" x14ac:dyDescent="0.25">
      <c r="A887" s="289">
        <v>1</v>
      </c>
      <c r="B887" s="170" t="s">
        <v>397</v>
      </c>
      <c r="C887" s="307" t="s">
        <v>745</v>
      </c>
      <c r="D887" s="307"/>
      <c r="E887" s="307"/>
      <c r="F887" s="307"/>
      <c r="G887" s="307"/>
      <c r="H887" s="228">
        <v>2</v>
      </c>
    </row>
    <row r="888" spans="1:8" ht="35.25" customHeight="1" x14ac:dyDescent="0.25">
      <c r="A888" s="289">
        <v>2</v>
      </c>
      <c r="B888" s="170" t="s">
        <v>399</v>
      </c>
      <c r="C888" s="308">
        <f>SUM(G891:G898)</f>
        <v>197</v>
      </c>
      <c r="D888" s="309"/>
      <c r="E888" s="309"/>
      <c r="F888" s="309"/>
      <c r="G888" s="309"/>
      <c r="H888" s="228">
        <v>3</v>
      </c>
    </row>
    <row r="889" spans="1:8" ht="55.5" customHeight="1" x14ac:dyDescent="0.25">
      <c r="A889" s="289">
        <v>3</v>
      </c>
      <c r="B889" s="170" t="s">
        <v>400</v>
      </c>
      <c r="C889" s="307" t="s">
        <v>1144</v>
      </c>
      <c r="D889" s="307"/>
      <c r="E889" s="307"/>
      <c r="F889" s="307"/>
      <c r="G889" s="307"/>
      <c r="H889" s="228">
        <v>4</v>
      </c>
    </row>
    <row r="890" spans="1:8" ht="35.25" customHeight="1" x14ac:dyDescent="0.25">
      <c r="A890" s="289">
        <v>4</v>
      </c>
      <c r="B890" s="170" t="s">
        <v>402</v>
      </c>
      <c r="C890" s="307" t="s">
        <v>769</v>
      </c>
      <c r="D890" s="307"/>
      <c r="E890" s="307"/>
      <c r="F890" s="307"/>
      <c r="G890" s="307"/>
      <c r="H890" s="228">
        <v>5</v>
      </c>
    </row>
    <row r="891" spans="1:8" ht="35.25" customHeight="1" x14ac:dyDescent="0.25">
      <c r="A891" s="323"/>
      <c r="B891" s="314"/>
      <c r="C891" s="309" t="s">
        <v>770</v>
      </c>
      <c r="D891" s="309"/>
      <c r="E891" s="309"/>
      <c r="F891" s="309"/>
      <c r="G891" s="201">
        <v>25</v>
      </c>
      <c r="H891" s="228">
        <v>6</v>
      </c>
    </row>
    <row r="892" spans="1:8" ht="35.25" customHeight="1" x14ac:dyDescent="0.25">
      <c r="A892" s="324"/>
      <c r="B892" s="326"/>
      <c r="C892" s="309" t="s">
        <v>1037</v>
      </c>
      <c r="D892" s="309"/>
      <c r="E892" s="309"/>
      <c r="F892" s="309"/>
      <c r="G892" s="201">
        <v>20</v>
      </c>
      <c r="H892" s="228">
        <v>6</v>
      </c>
    </row>
    <row r="893" spans="1:8" ht="35.25" customHeight="1" x14ac:dyDescent="0.25">
      <c r="A893" s="324"/>
      <c r="B893" s="326"/>
      <c r="C893" s="309" t="s">
        <v>1036</v>
      </c>
      <c r="D893" s="309"/>
      <c r="E893" s="309"/>
      <c r="F893" s="309"/>
      <c r="G893" s="201">
        <v>20</v>
      </c>
      <c r="H893" s="228">
        <v>6</v>
      </c>
    </row>
    <row r="894" spans="1:8" ht="35.25" customHeight="1" x14ac:dyDescent="0.2">
      <c r="A894" s="324"/>
      <c r="B894" s="326"/>
      <c r="C894" s="309" t="s">
        <v>771</v>
      </c>
      <c r="D894" s="309"/>
      <c r="E894" s="309"/>
      <c r="F894" s="309"/>
      <c r="G894" s="202">
        <v>110</v>
      </c>
      <c r="H894" s="228">
        <v>6</v>
      </c>
    </row>
    <row r="895" spans="1:8" ht="35.25" customHeight="1" x14ac:dyDescent="0.25">
      <c r="A895" s="324"/>
      <c r="B895" s="326"/>
      <c r="C895" s="309" t="s">
        <v>772</v>
      </c>
      <c r="D895" s="309"/>
      <c r="E895" s="309"/>
      <c r="F895" s="309"/>
      <c r="G895" s="203">
        <v>5</v>
      </c>
      <c r="H895" s="228">
        <v>6</v>
      </c>
    </row>
    <row r="896" spans="1:8" ht="35.25" customHeight="1" x14ac:dyDescent="0.25">
      <c r="A896" s="324"/>
      <c r="B896" s="326"/>
      <c r="C896" s="309" t="s">
        <v>659</v>
      </c>
      <c r="D896" s="309"/>
      <c r="E896" s="309"/>
      <c r="F896" s="309"/>
      <c r="G896" s="203">
        <v>2</v>
      </c>
      <c r="H896" s="228">
        <v>6</v>
      </c>
    </row>
    <row r="897" spans="1:8" ht="35.25" customHeight="1" x14ac:dyDescent="0.25">
      <c r="A897" s="324"/>
      <c r="B897" s="326"/>
      <c r="C897" s="309" t="s">
        <v>773</v>
      </c>
      <c r="D897" s="309"/>
      <c r="E897" s="309"/>
      <c r="F897" s="309"/>
      <c r="G897" s="201">
        <v>10</v>
      </c>
      <c r="H897" s="228">
        <v>6</v>
      </c>
    </row>
    <row r="898" spans="1:8" ht="35.25" customHeight="1" x14ac:dyDescent="0.25">
      <c r="A898" s="325"/>
      <c r="B898" s="315"/>
      <c r="C898" s="309" t="s">
        <v>774</v>
      </c>
      <c r="D898" s="309"/>
      <c r="E898" s="309"/>
      <c r="F898" s="309"/>
      <c r="G898" s="201">
        <v>5</v>
      </c>
      <c r="H898" s="228">
        <v>6</v>
      </c>
    </row>
    <row r="899" spans="1:8" ht="35.25" customHeight="1" x14ac:dyDescent="0.25">
      <c r="A899" s="285">
        <v>6</v>
      </c>
      <c r="B899" s="288" t="s">
        <v>408</v>
      </c>
      <c r="C899" s="307" t="s">
        <v>775</v>
      </c>
      <c r="D899" s="307"/>
      <c r="E899" s="307"/>
      <c r="F899" s="307"/>
      <c r="G899" s="307"/>
      <c r="H899" s="228">
        <v>7</v>
      </c>
    </row>
    <row r="900" spans="1:8" ht="35.25" customHeight="1" x14ac:dyDescent="0.25">
      <c r="A900" s="312">
        <v>7</v>
      </c>
      <c r="B900" s="314" t="s">
        <v>410</v>
      </c>
      <c r="C900" s="303" t="s">
        <v>391</v>
      </c>
      <c r="D900" s="303" t="s">
        <v>392</v>
      </c>
      <c r="E900" s="285" t="s">
        <v>392</v>
      </c>
      <c r="F900" s="285" t="s">
        <v>393</v>
      </c>
      <c r="G900" s="285" t="s">
        <v>394</v>
      </c>
      <c r="H900" s="228">
        <v>8</v>
      </c>
    </row>
    <row r="901" spans="1:8" ht="35.25" customHeight="1" x14ac:dyDescent="0.25">
      <c r="A901" s="319"/>
      <c r="B901" s="326"/>
      <c r="C901" s="310"/>
      <c r="D901" s="311"/>
      <c r="E901" s="286"/>
      <c r="F901" s="286"/>
      <c r="G901" s="286"/>
      <c r="H901" s="228">
        <v>9</v>
      </c>
    </row>
    <row r="902" spans="1:8" ht="35.25" customHeight="1" x14ac:dyDescent="0.25">
      <c r="A902" s="313"/>
      <c r="B902" s="315"/>
      <c r="C902" s="310"/>
      <c r="D902" s="311"/>
      <c r="E902" s="286"/>
      <c r="F902" s="286"/>
      <c r="G902" s="286"/>
      <c r="H902" s="228">
        <v>9</v>
      </c>
    </row>
    <row r="903" spans="1:8" ht="35.25" customHeight="1" x14ac:dyDescent="0.25">
      <c r="A903" s="153"/>
      <c r="B903" s="157"/>
      <c r="C903" s="169"/>
      <c r="D903" s="169"/>
      <c r="E903" s="196"/>
      <c r="F903" s="153"/>
      <c r="G903" s="299"/>
      <c r="H903" s="228">
        <v>0</v>
      </c>
    </row>
    <row r="904" spans="1:8" ht="90.75" customHeight="1" x14ac:dyDescent="0.25">
      <c r="A904" s="334" t="s">
        <v>1203</v>
      </c>
      <c r="B904" s="334"/>
      <c r="C904" s="334"/>
      <c r="D904" s="334"/>
      <c r="E904" s="334"/>
      <c r="F904" s="334"/>
      <c r="G904" s="334"/>
      <c r="H904" s="228">
        <v>10</v>
      </c>
    </row>
    <row r="905" spans="1:8" ht="35.25" customHeight="1" x14ac:dyDescent="0.25">
      <c r="A905" s="153" t="s">
        <v>379</v>
      </c>
      <c r="B905" s="306" t="s">
        <v>776</v>
      </c>
      <c r="C905" s="306"/>
      <c r="D905" s="306"/>
      <c r="E905" s="306"/>
      <c r="F905" s="306"/>
      <c r="G905" s="306"/>
      <c r="H905" s="228">
        <v>1</v>
      </c>
    </row>
    <row r="906" spans="1:8" ht="35.25" customHeight="1" x14ac:dyDescent="0.25">
      <c r="A906" s="285">
        <v>1</v>
      </c>
      <c r="B906" s="288" t="s">
        <v>397</v>
      </c>
      <c r="C906" s="307" t="s">
        <v>777</v>
      </c>
      <c r="D906" s="307"/>
      <c r="E906" s="307"/>
      <c r="F906" s="307"/>
      <c r="G906" s="307"/>
      <c r="H906" s="228">
        <v>2</v>
      </c>
    </row>
    <row r="907" spans="1:8" ht="35.25" customHeight="1" x14ac:dyDescent="0.25">
      <c r="A907" s="285">
        <v>2</v>
      </c>
      <c r="B907" s="288" t="s">
        <v>399</v>
      </c>
      <c r="C907" s="308">
        <f>C916+C927+C938+C951+C961</f>
        <v>1262</v>
      </c>
      <c r="D907" s="309"/>
      <c r="E907" s="309"/>
      <c r="F907" s="309"/>
      <c r="G907" s="309"/>
      <c r="H907" s="228">
        <v>3</v>
      </c>
    </row>
    <row r="908" spans="1:8" ht="105" customHeight="1" x14ac:dyDescent="0.25">
      <c r="A908" s="285">
        <v>3</v>
      </c>
      <c r="B908" s="288" t="s">
        <v>400</v>
      </c>
      <c r="C908" s="307" t="s">
        <v>778</v>
      </c>
      <c r="D908" s="307"/>
      <c r="E908" s="307"/>
      <c r="F908" s="307"/>
      <c r="G908" s="307"/>
      <c r="H908" s="228">
        <v>4</v>
      </c>
    </row>
    <row r="909" spans="1:8" ht="35.25" customHeight="1" x14ac:dyDescent="0.25">
      <c r="A909" s="285">
        <v>4</v>
      </c>
      <c r="B909" s="288" t="s">
        <v>386</v>
      </c>
      <c r="C909" s="307" t="s">
        <v>779</v>
      </c>
      <c r="D909" s="307"/>
      <c r="E909" s="307"/>
      <c r="F909" s="307"/>
      <c r="G909" s="307"/>
      <c r="H909" s="228">
        <v>5</v>
      </c>
    </row>
    <row r="910" spans="1:8" ht="35.25" customHeight="1" x14ac:dyDescent="0.25">
      <c r="A910" s="285">
        <v>5</v>
      </c>
      <c r="B910" s="288" t="s">
        <v>388</v>
      </c>
      <c r="C910" s="307" t="s">
        <v>780</v>
      </c>
      <c r="D910" s="307"/>
      <c r="E910" s="307"/>
      <c r="F910" s="307"/>
      <c r="G910" s="307"/>
      <c r="H910" s="228">
        <v>7</v>
      </c>
    </row>
    <row r="911" spans="1:8" ht="35.25" customHeight="1" x14ac:dyDescent="0.25">
      <c r="A911" s="312">
        <v>6</v>
      </c>
      <c r="B911" s="314" t="s">
        <v>390</v>
      </c>
      <c r="C911" s="303" t="s">
        <v>391</v>
      </c>
      <c r="D911" s="303" t="s">
        <v>392</v>
      </c>
      <c r="E911" s="285" t="s">
        <v>392</v>
      </c>
      <c r="F911" s="285" t="s">
        <v>393</v>
      </c>
      <c r="G911" s="285" t="s">
        <v>394</v>
      </c>
      <c r="H911" s="228">
        <v>8</v>
      </c>
    </row>
    <row r="912" spans="1:8" ht="35.25" customHeight="1" x14ac:dyDescent="0.25">
      <c r="A912" s="313"/>
      <c r="B912" s="315"/>
      <c r="C912" s="310" t="s">
        <v>781</v>
      </c>
      <c r="D912" s="311"/>
      <c r="E912" s="286"/>
      <c r="F912" s="286"/>
      <c r="G912" s="286"/>
      <c r="H912" s="228">
        <v>9</v>
      </c>
    </row>
    <row r="913" spans="1:8" ht="35.25" customHeight="1" x14ac:dyDescent="0.25">
      <c r="A913" s="153"/>
      <c r="B913" s="292"/>
      <c r="C913" s="157"/>
      <c r="D913" s="153"/>
      <c r="E913" s="153"/>
      <c r="F913" s="153"/>
      <c r="G913" s="301"/>
      <c r="H913" s="228">
        <v>0</v>
      </c>
    </row>
    <row r="914" spans="1:8" ht="35.25" customHeight="1" x14ac:dyDescent="0.25">
      <c r="A914" s="153" t="s">
        <v>395</v>
      </c>
      <c r="B914" s="306" t="s">
        <v>1113</v>
      </c>
      <c r="C914" s="306"/>
      <c r="D914" s="306"/>
      <c r="E914" s="306"/>
      <c r="F914" s="306"/>
      <c r="G914" s="306"/>
      <c r="H914" s="228">
        <v>1</v>
      </c>
    </row>
    <row r="915" spans="1:8" ht="35.25" customHeight="1" x14ac:dyDescent="0.25">
      <c r="A915" s="285">
        <v>1</v>
      </c>
      <c r="B915" s="158" t="s">
        <v>397</v>
      </c>
      <c r="C915" s="307" t="s">
        <v>1114</v>
      </c>
      <c r="D915" s="307"/>
      <c r="E915" s="307"/>
      <c r="F915" s="307"/>
      <c r="G915" s="307"/>
      <c r="H915" s="228">
        <v>2</v>
      </c>
    </row>
    <row r="916" spans="1:8" ht="35.25" customHeight="1" x14ac:dyDescent="0.25">
      <c r="A916" s="285">
        <v>2</v>
      </c>
      <c r="B916" s="288" t="s">
        <v>399</v>
      </c>
      <c r="C916" s="308">
        <f>G919</f>
        <v>200</v>
      </c>
      <c r="D916" s="309"/>
      <c r="E916" s="309"/>
      <c r="F916" s="309"/>
      <c r="G916" s="309"/>
      <c r="H916" s="228">
        <v>3</v>
      </c>
    </row>
    <row r="917" spans="1:8" ht="97.5" customHeight="1" x14ac:dyDescent="0.25">
      <c r="A917" s="285">
        <v>3</v>
      </c>
      <c r="B917" s="158" t="s">
        <v>400</v>
      </c>
      <c r="C917" s="307" t="s">
        <v>782</v>
      </c>
      <c r="D917" s="307"/>
      <c r="E917" s="307"/>
      <c r="F917" s="307"/>
      <c r="G917" s="307"/>
      <c r="H917" s="228">
        <v>4</v>
      </c>
    </row>
    <row r="918" spans="1:8" ht="35.25" customHeight="1" x14ac:dyDescent="0.25">
      <c r="A918" s="285">
        <v>4</v>
      </c>
      <c r="B918" s="158" t="s">
        <v>402</v>
      </c>
      <c r="C918" s="307" t="s">
        <v>783</v>
      </c>
      <c r="D918" s="307"/>
      <c r="E918" s="307"/>
      <c r="F918" s="307"/>
      <c r="G918" s="307"/>
      <c r="H918" s="228">
        <v>5</v>
      </c>
    </row>
    <row r="919" spans="1:8" ht="35.25" customHeight="1" x14ac:dyDescent="0.25">
      <c r="A919" s="285">
        <v>5</v>
      </c>
      <c r="B919" s="288" t="s">
        <v>404</v>
      </c>
      <c r="C919" s="309" t="s">
        <v>784</v>
      </c>
      <c r="D919" s="309"/>
      <c r="E919" s="309"/>
      <c r="F919" s="309"/>
      <c r="G919" s="159">
        <v>200</v>
      </c>
      <c r="H919" s="228">
        <v>6</v>
      </c>
    </row>
    <row r="920" spans="1:8" ht="35.25" customHeight="1" x14ac:dyDescent="0.25">
      <c r="A920" s="285">
        <v>6</v>
      </c>
      <c r="B920" s="158" t="s">
        <v>408</v>
      </c>
      <c r="C920" s="307" t="s">
        <v>1321</v>
      </c>
      <c r="D920" s="307"/>
      <c r="E920" s="307"/>
      <c r="F920" s="307"/>
      <c r="G920" s="307"/>
      <c r="H920" s="228">
        <v>7</v>
      </c>
    </row>
    <row r="921" spans="1:8" ht="35.25" customHeight="1" x14ac:dyDescent="0.25">
      <c r="A921" s="312">
        <v>7</v>
      </c>
      <c r="B921" s="327" t="s">
        <v>786</v>
      </c>
      <c r="C921" s="303" t="s">
        <v>391</v>
      </c>
      <c r="D921" s="303" t="s">
        <v>392</v>
      </c>
      <c r="E921" s="285" t="s">
        <v>392</v>
      </c>
      <c r="F921" s="285" t="s">
        <v>393</v>
      </c>
      <c r="G921" s="285" t="s">
        <v>394</v>
      </c>
      <c r="H921" s="228">
        <v>8</v>
      </c>
    </row>
    <row r="922" spans="1:8" ht="35.25" customHeight="1" x14ac:dyDescent="0.25">
      <c r="A922" s="319"/>
      <c r="B922" s="328"/>
      <c r="C922" s="310" t="s">
        <v>787</v>
      </c>
      <c r="D922" s="311"/>
      <c r="E922" s="286">
        <v>3590</v>
      </c>
      <c r="F922" s="286">
        <v>2500</v>
      </c>
      <c r="G922" s="286" t="s">
        <v>788</v>
      </c>
      <c r="H922" s="228">
        <v>9</v>
      </c>
    </row>
    <row r="923" spans="1:8" ht="35.25" customHeight="1" x14ac:dyDescent="0.25">
      <c r="A923" s="313"/>
      <c r="B923" s="329"/>
      <c r="C923" s="310" t="s">
        <v>789</v>
      </c>
      <c r="D923" s="311"/>
      <c r="E923" s="286"/>
      <c r="F923" s="286"/>
      <c r="G923" s="286"/>
      <c r="H923" s="228">
        <v>9</v>
      </c>
    </row>
    <row r="924" spans="1:8" ht="35.25" customHeight="1" x14ac:dyDescent="0.2">
      <c r="A924" s="3"/>
      <c r="B924" s="6"/>
      <c r="C924" s="3"/>
      <c r="D924" s="3"/>
      <c r="E924" s="3"/>
      <c r="F924" s="3"/>
      <c r="G924" s="301"/>
      <c r="H924" s="228">
        <v>0</v>
      </c>
    </row>
    <row r="925" spans="1:8" ht="35.25" customHeight="1" x14ac:dyDescent="0.25">
      <c r="A925" s="153" t="s">
        <v>415</v>
      </c>
      <c r="B925" s="306" t="s">
        <v>790</v>
      </c>
      <c r="C925" s="306"/>
      <c r="D925" s="306"/>
      <c r="E925" s="306"/>
      <c r="F925" s="306"/>
      <c r="G925" s="306"/>
      <c r="H925" s="228">
        <v>1</v>
      </c>
    </row>
    <row r="926" spans="1:8" ht="35.25" customHeight="1" x14ac:dyDescent="0.25">
      <c r="A926" s="285">
        <v>1</v>
      </c>
      <c r="B926" s="288" t="s">
        <v>397</v>
      </c>
      <c r="C926" s="307" t="s">
        <v>777</v>
      </c>
      <c r="D926" s="307"/>
      <c r="E926" s="307"/>
      <c r="F926" s="307"/>
      <c r="G926" s="307"/>
      <c r="H926" s="228">
        <v>2</v>
      </c>
    </row>
    <row r="927" spans="1:8" ht="35.25" customHeight="1" x14ac:dyDescent="0.25">
      <c r="A927" s="285">
        <v>2</v>
      </c>
      <c r="B927" s="288" t="s">
        <v>399</v>
      </c>
      <c r="C927" s="308">
        <f>SUM(G930:G931)</f>
        <v>230</v>
      </c>
      <c r="D927" s="309"/>
      <c r="E927" s="309"/>
      <c r="F927" s="309"/>
      <c r="G927" s="309"/>
      <c r="H927" s="228">
        <v>3</v>
      </c>
    </row>
    <row r="928" spans="1:8" ht="361.5" customHeight="1" x14ac:dyDescent="0.25">
      <c r="A928" s="285">
        <v>3</v>
      </c>
      <c r="B928" s="288" t="s">
        <v>400</v>
      </c>
      <c r="C928" s="307" t="s">
        <v>1202</v>
      </c>
      <c r="D928" s="307"/>
      <c r="E928" s="307"/>
      <c r="F928" s="307"/>
      <c r="G928" s="307"/>
      <c r="H928" s="228">
        <v>4</v>
      </c>
    </row>
    <row r="929" spans="1:8" ht="35.25" customHeight="1" x14ac:dyDescent="0.25">
      <c r="A929" s="285">
        <v>4</v>
      </c>
      <c r="B929" s="288" t="s">
        <v>402</v>
      </c>
      <c r="C929" s="307" t="s">
        <v>779</v>
      </c>
      <c r="D929" s="307"/>
      <c r="E929" s="307"/>
      <c r="F929" s="307"/>
      <c r="G929" s="307"/>
      <c r="H929" s="228">
        <v>5</v>
      </c>
    </row>
    <row r="930" spans="1:8" ht="35.25" customHeight="1" x14ac:dyDescent="0.25">
      <c r="A930" s="312">
        <v>5</v>
      </c>
      <c r="B930" s="314" t="s">
        <v>404</v>
      </c>
      <c r="C930" s="309" t="s">
        <v>1204</v>
      </c>
      <c r="D930" s="309"/>
      <c r="E930" s="309"/>
      <c r="F930" s="309"/>
      <c r="G930" s="281">
        <v>40</v>
      </c>
      <c r="H930" s="228">
        <v>6</v>
      </c>
    </row>
    <row r="931" spans="1:8" ht="35.25" customHeight="1" x14ac:dyDescent="0.25">
      <c r="A931" s="313"/>
      <c r="B931" s="315"/>
      <c r="C931" s="309" t="s">
        <v>1205</v>
      </c>
      <c r="D931" s="309"/>
      <c r="E931" s="309"/>
      <c r="F931" s="309"/>
      <c r="G931" s="281">
        <v>190</v>
      </c>
      <c r="H931" s="228">
        <v>6</v>
      </c>
    </row>
    <row r="932" spans="1:8" ht="35.25" customHeight="1" x14ac:dyDescent="0.25">
      <c r="A932" s="285">
        <v>6</v>
      </c>
      <c r="B932" s="288" t="s">
        <v>408</v>
      </c>
      <c r="C932" s="307" t="s">
        <v>791</v>
      </c>
      <c r="D932" s="307"/>
      <c r="E932" s="307"/>
      <c r="F932" s="307"/>
      <c r="G932" s="307"/>
      <c r="H932" s="228">
        <v>7</v>
      </c>
    </row>
    <row r="933" spans="1:8" ht="35.25" customHeight="1" x14ac:dyDescent="0.25">
      <c r="A933" s="312">
        <v>7</v>
      </c>
      <c r="B933" s="314" t="s">
        <v>410</v>
      </c>
      <c r="C933" s="303" t="s">
        <v>391</v>
      </c>
      <c r="D933" s="303" t="s">
        <v>392</v>
      </c>
      <c r="E933" s="285" t="s">
        <v>392</v>
      </c>
      <c r="F933" s="285" t="s">
        <v>393</v>
      </c>
      <c r="G933" s="285" t="s">
        <v>394</v>
      </c>
      <c r="H933" s="228">
        <v>8</v>
      </c>
    </row>
    <row r="934" spans="1:8" ht="35.25" customHeight="1" x14ac:dyDescent="0.25">
      <c r="A934" s="313"/>
      <c r="B934" s="315"/>
      <c r="C934" s="310" t="s">
        <v>792</v>
      </c>
      <c r="D934" s="311"/>
      <c r="E934" s="286">
        <v>950</v>
      </c>
      <c r="F934" s="286">
        <v>1000</v>
      </c>
      <c r="G934" s="286" t="s">
        <v>793</v>
      </c>
      <c r="H934" s="228">
        <v>9</v>
      </c>
    </row>
    <row r="935" spans="1:8" ht="35.25" customHeight="1" x14ac:dyDescent="0.2">
      <c r="A935" s="3"/>
      <c r="B935" s="6"/>
      <c r="C935" s="3"/>
      <c r="D935" s="3"/>
      <c r="E935" s="3"/>
      <c r="F935" s="3"/>
      <c r="G935" s="300"/>
      <c r="H935" s="228">
        <v>0</v>
      </c>
    </row>
    <row r="936" spans="1:8" ht="35.25" customHeight="1" x14ac:dyDescent="0.25">
      <c r="A936" s="153" t="s">
        <v>425</v>
      </c>
      <c r="B936" s="306" t="s">
        <v>794</v>
      </c>
      <c r="C936" s="306"/>
      <c r="D936" s="306"/>
      <c r="E936" s="306"/>
      <c r="F936" s="306"/>
      <c r="G936" s="306"/>
      <c r="H936" s="228">
        <v>1</v>
      </c>
    </row>
    <row r="937" spans="1:8" ht="35.25" customHeight="1" x14ac:dyDescent="0.25">
      <c r="A937" s="285">
        <v>1</v>
      </c>
      <c r="B937" s="288" t="s">
        <v>397</v>
      </c>
      <c r="C937" s="307" t="s">
        <v>777</v>
      </c>
      <c r="D937" s="307"/>
      <c r="E937" s="307"/>
      <c r="F937" s="307"/>
      <c r="G937" s="307"/>
      <c r="H937" s="228">
        <v>2</v>
      </c>
    </row>
    <row r="938" spans="1:8" ht="35.25" customHeight="1" x14ac:dyDescent="0.25">
      <c r="A938" s="285">
        <v>2</v>
      </c>
      <c r="B938" s="288" t="s">
        <v>399</v>
      </c>
      <c r="C938" s="308">
        <f>SUM(G942:G944)</f>
        <v>750</v>
      </c>
      <c r="D938" s="309"/>
      <c r="E938" s="309"/>
      <c r="F938" s="309"/>
      <c r="G938" s="309"/>
      <c r="H938" s="228">
        <v>3</v>
      </c>
    </row>
    <row r="939" spans="1:8" ht="284.25" customHeight="1" x14ac:dyDescent="0.25">
      <c r="A939" s="312">
        <v>3</v>
      </c>
      <c r="B939" s="314" t="s">
        <v>400</v>
      </c>
      <c r="C939" s="431" t="s">
        <v>1286</v>
      </c>
      <c r="D939" s="432"/>
      <c r="E939" s="432"/>
      <c r="F939" s="432"/>
      <c r="G939" s="432"/>
      <c r="H939" s="228">
        <v>4</v>
      </c>
    </row>
    <row r="940" spans="1:8" ht="284.25" customHeight="1" x14ac:dyDescent="0.25">
      <c r="A940" s="313"/>
      <c r="B940" s="315"/>
      <c r="C940" s="433"/>
      <c r="D940" s="434"/>
      <c r="E940" s="434"/>
      <c r="F940" s="434"/>
      <c r="G940" s="434"/>
      <c r="H940" s="228">
        <v>4</v>
      </c>
    </row>
    <row r="941" spans="1:8" ht="35.25" customHeight="1" x14ac:dyDescent="0.25">
      <c r="A941" s="285">
        <v>4</v>
      </c>
      <c r="B941" s="288" t="s">
        <v>402</v>
      </c>
      <c r="C941" s="307" t="s">
        <v>795</v>
      </c>
      <c r="D941" s="307"/>
      <c r="E941" s="307"/>
      <c r="F941" s="307"/>
      <c r="G941" s="307"/>
      <c r="H941" s="228">
        <v>5</v>
      </c>
    </row>
    <row r="942" spans="1:8" ht="35.25" customHeight="1" x14ac:dyDescent="0.25">
      <c r="A942" s="312">
        <v>5</v>
      </c>
      <c r="B942" s="314" t="s">
        <v>404</v>
      </c>
      <c r="C942" s="309" t="s">
        <v>1207</v>
      </c>
      <c r="D942" s="309"/>
      <c r="E942" s="309"/>
      <c r="F942" s="309"/>
      <c r="G942" s="281">
        <v>500</v>
      </c>
      <c r="H942" s="228">
        <v>6</v>
      </c>
    </row>
    <row r="943" spans="1:8" ht="35.25" customHeight="1" x14ac:dyDescent="0.25">
      <c r="A943" s="319"/>
      <c r="B943" s="326"/>
      <c r="C943" s="309" t="s">
        <v>1208</v>
      </c>
      <c r="D943" s="309"/>
      <c r="E943" s="309"/>
      <c r="F943" s="309"/>
      <c r="G943" s="281">
        <v>20</v>
      </c>
      <c r="H943" s="228">
        <v>6</v>
      </c>
    </row>
    <row r="944" spans="1:8" ht="35.25" customHeight="1" x14ac:dyDescent="0.25">
      <c r="A944" s="313"/>
      <c r="B944" s="315"/>
      <c r="C944" s="309" t="s">
        <v>1209</v>
      </c>
      <c r="D944" s="309"/>
      <c r="E944" s="309"/>
      <c r="F944" s="309"/>
      <c r="G944" s="281">
        <v>230</v>
      </c>
      <c r="H944" s="228">
        <v>6</v>
      </c>
    </row>
    <row r="945" spans="1:8" ht="35.25" customHeight="1" x14ac:dyDescent="0.25">
      <c r="A945" s="285">
        <v>6</v>
      </c>
      <c r="B945" s="288" t="s">
        <v>408</v>
      </c>
      <c r="C945" s="307" t="s">
        <v>796</v>
      </c>
      <c r="D945" s="307"/>
      <c r="E945" s="307"/>
      <c r="F945" s="307"/>
      <c r="G945" s="307"/>
      <c r="H945" s="228">
        <v>7</v>
      </c>
    </row>
    <row r="946" spans="1:8" ht="35.25" customHeight="1" x14ac:dyDescent="0.25">
      <c r="A946" s="312">
        <v>7</v>
      </c>
      <c r="B946" s="314" t="s">
        <v>410</v>
      </c>
      <c r="C946" s="303" t="s">
        <v>391</v>
      </c>
      <c r="D946" s="303" t="s">
        <v>392</v>
      </c>
      <c r="E946" s="285" t="s">
        <v>392</v>
      </c>
      <c r="F946" s="285" t="s">
        <v>393</v>
      </c>
      <c r="G946" s="285" t="s">
        <v>394</v>
      </c>
      <c r="H946" s="228">
        <v>8</v>
      </c>
    </row>
    <row r="947" spans="1:8" ht="35.25" customHeight="1" x14ac:dyDescent="0.25">
      <c r="A947" s="313"/>
      <c r="B947" s="315"/>
      <c r="C947" s="310" t="s">
        <v>792</v>
      </c>
      <c r="D947" s="311"/>
      <c r="E947" s="286">
        <v>2381</v>
      </c>
      <c r="F947" s="286">
        <v>3000</v>
      </c>
      <c r="G947" s="286" t="s">
        <v>793</v>
      </c>
      <c r="H947" s="228">
        <v>9</v>
      </c>
    </row>
    <row r="948" spans="1:8" ht="35.25" customHeight="1" x14ac:dyDescent="0.2">
      <c r="A948" s="3"/>
      <c r="B948" s="6"/>
      <c r="C948" s="3"/>
      <c r="D948" s="3"/>
      <c r="E948" s="3"/>
      <c r="F948" s="3"/>
      <c r="G948" s="300"/>
      <c r="H948" s="228">
        <v>0</v>
      </c>
    </row>
    <row r="949" spans="1:8" ht="35.25" customHeight="1" x14ac:dyDescent="0.25">
      <c r="A949" s="153" t="s">
        <v>436</v>
      </c>
      <c r="B949" s="306" t="s">
        <v>1115</v>
      </c>
      <c r="C949" s="306"/>
      <c r="D949" s="306"/>
      <c r="E949" s="306"/>
      <c r="F949" s="306"/>
      <c r="G949" s="306"/>
      <c r="H949" s="228">
        <v>1</v>
      </c>
    </row>
    <row r="950" spans="1:8" ht="35.25" customHeight="1" x14ac:dyDescent="0.25">
      <c r="A950" s="285">
        <v>1</v>
      </c>
      <c r="B950" s="288" t="s">
        <v>397</v>
      </c>
      <c r="C950" s="307" t="s">
        <v>777</v>
      </c>
      <c r="D950" s="307"/>
      <c r="E950" s="307"/>
      <c r="F950" s="307"/>
      <c r="G950" s="307"/>
      <c r="H950" s="228">
        <v>2</v>
      </c>
    </row>
    <row r="951" spans="1:8" ht="35.25" customHeight="1" x14ac:dyDescent="0.25">
      <c r="A951" s="285">
        <v>2</v>
      </c>
      <c r="B951" s="288" t="s">
        <v>399</v>
      </c>
      <c r="C951" s="308">
        <f>SUM(G954:G954)</f>
        <v>70</v>
      </c>
      <c r="D951" s="309"/>
      <c r="E951" s="309"/>
      <c r="F951" s="309"/>
      <c r="G951" s="309"/>
      <c r="H951" s="228">
        <v>3</v>
      </c>
    </row>
    <row r="952" spans="1:8" ht="123.75" customHeight="1" x14ac:dyDescent="0.25">
      <c r="A952" s="285">
        <v>3</v>
      </c>
      <c r="B952" s="288" t="s">
        <v>400</v>
      </c>
      <c r="C952" s="307" t="s">
        <v>1210</v>
      </c>
      <c r="D952" s="307"/>
      <c r="E952" s="307"/>
      <c r="F952" s="307"/>
      <c r="G952" s="307"/>
      <c r="H952" s="228">
        <v>4</v>
      </c>
    </row>
    <row r="953" spans="1:8" ht="35.25" customHeight="1" x14ac:dyDescent="0.25">
      <c r="A953" s="285">
        <v>4</v>
      </c>
      <c r="B953" s="288" t="s">
        <v>402</v>
      </c>
      <c r="C953" s="307" t="s">
        <v>779</v>
      </c>
      <c r="D953" s="307"/>
      <c r="E953" s="307"/>
      <c r="F953" s="307"/>
      <c r="G953" s="307"/>
      <c r="H953" s="228">
        <v>5</v>
      </c>
    </row>
    <row r="954" spans="1:8" ht="35.25" customHeight="1" x14ac:dyDescent="0.25">
      <c r="A954" s="285">
        <v>5</v>
      </c>
      <c r="B954" s="288" t="s">
        <v>404</v>
      </c>
      <c r="C954" s="309" t="s">
        <v>797</v>
      </c>
      <c r="D954" s="309"/>
      <c r="E954" s="309"/>
      <c r="F954" s="309"/>
      <c r="G954" s="281">
        <v>70</v>
      </c>
      <c r="H954" s="228">
        <v>6</v>
      </c>
    </row>
    <row r="955" spans="1:8" ht="35.25" customHeight="1" x14ac:dyDescent="0.25">
      <c r="A955" s="285">
        <v>6</v>
      </c>
      <c r="B955" s="288" t="s">
        <v>408</v>
      </c>
      <c r="C955" s="307" t="s">
        <v>791</v>
      </c>
      <c r="D955" s="307"/>
      <c r="E955" s="307"/>
      <c r="F955" s="307"/>
      <c r="G955" s="307"/>
      <c r="H955" s="228">
        <v>7</v>
      </c>
    </row>
    <row r="956" spans="1:8" ht="35.25" customHeight="1" x14ac:dyDescent="0.25">
      <c r="A956" s="312">
        <v>7</v>
      </c>
      <c r="B956" s="314" t="s">
        <v>410</v>
      </c>
      <c r="C956" s="303" t="s">
        <v>391</v>
      </c>
      <c r="D956" s="303" t="s">
        <v>392</v>
      </c>
      <c r="E956" s="285" t="s">
        <v>392</v>
      </c>
      <c r="F956" s="285" t="s">
        <v>393</v>
      </c>
      <c r="G956" s="285" t="s">
        <v>394</v>
      </c>
      <c r="H956" s="228">
        <v>8</v>
      </c>
    </row>
    <row r="957" spans="1:8" ht="35.25" customHeight="1" x14ac:dyDescent="0.25">
      <c r="A957" s="313"/>
      <c r="B957" s="315"/>
      <c r="C957" s="310" t="s">
        <v>792</v>
      </c>
      <c r="D957" s="311"/>
      <c r="E957" s="286">
        <v>180</v>
      </c>
      <c r="F957" s="286">
        <v>190</v>
      </c>
      <c r="G957" s="286" t="s">
        <v>793</v>
      </c>
      <c r="H957" s="228">
        <v>9</v>
      </c>
    </row>
    <row r="958" spans="1:8" ht="35.25" customHeight="1" x14ac:dyDescent="0.2">
      <c r="A958" s="3"/>
      <c r="B958" s="6"/>
      <c r="C958" s="3"/>
      <c r="D958" s="3"/>
      <c r="E958" s="3"/>
      <c r="F958" s="3"/>
      <c r="G958" s="300"/>
      <c r="H958" s="228">
        <v>0</v>
      </c>
    </row>
    <row r="959" spans="1:8" ht="35.25" customHeight="1" x14ac:dyDescent="0.25">
      <c r="A959" s="153" t="s">
        <v>687</v>
      </c>
      <c r="B959" s="306" t="s">
        <v>1116</v>
      </c>
      <c r="C959" s="306"/>
      <c r="D959" s="306"/>
      <c r="E959" s="306"/>
      <c r="F959" s="306"/>
      <c r="G959" s="306"/>
      <c r="H959" s="228">
        <v>1</v>
      </c>
    </row>
    <row r="960" spans="1:8" ht="35.25" customHeight="1" x14ac:dyDescent="0.25">
      <c r="A960" s="285">
        <v>1</v>
      </c>
      <c r="B960" s="288" t="s">
        <v>397</v>
      </c>
      <c r="C960" s="307" t="s">
        <v>798</v>
      </c>
      <c r="D960" s="307"/>
      <c r="E960" s="307"/>
      <c r="F960" s="307"/>
      <c r="G960" s="307"/>
      <c r="H960" s="228">
        <v>2</v>
      </c>
    </row>
    <row r="961" spans="1:8" ht="35.25" customHeight="1" x14ac:dyDescent="0.25">
      <c r="A961" s="285">
        <v>2</v>
      </c>
      <c r="B961" s="288" t="s">
        <v>399</v>
      </c>
      <c r="C961" s="308">
        <f>SUM(G964:G964)</f>
        <v>12</v>
      </c>
      <c r="D961" s="309"/>
      <c r="E961" s="309"/>
      <c r="F961" s="309"/>
      <c r="G961" s="309"/>
      <c r="H961" s="228">
        <v>3</v>
      </c>
    </row>
    <row r="962" spans="1:8" ht="92.25" customHeight="1" x14ac:dyDescent="0.25">
      <c r="A962" s="285">
        <v>3</v>
      </c>
      <c r="B962" s="288" t="s">
        <v>400</v>
      </c>
      <c r="C962" s="307" t="s">
        <v>1211</v>
      </c>
      <c r="D962" s="307"/>
      <c r="E962" s="307"/>
      <c r="F962" s="307"/>
      <c r="G962" s="307"/>
      <c r="H962" s="228">
        <v>4</v>
      </c>
    </row>
    <row r="963" spans="1:8" ht="35.25" customHeight="1" x14ac:dyDescent="0.25">
      <c r="A963" s="285">
        <v>4</v>
      </c>
      <c r="B963" s="288" t="s">
        <v>402</v>
      </c>
      <c r="C963" s="414" t="s">
        <v>799</v>
      </c>
      <c r="D963" s="415"/>
      <c r="E963" s="415"/>
      <c r="F963" s="415"/>
      <c r="G963" s="416"/>
      <c r="H963" s="228">
        <v>5</v>
      </c>
    </row>
    <row r="964" spans="1:8" ht="35.25" customHeight="1" x14ac:dyDescent="0.25">
      <c r="A964" s="285">
        <v>5</v>
      </c>
      <c r="B964" s="288" t="s">
        <v>404</v>
      </c>
      <c r="C964" s="309" t="s">
        <v>148</v>
      </c>
      <c r="D964" s="309"/>
      <c r="E964" s="309"/>
      <c r="F964" s="309"/>
      <c r="G964" s="281">
        <v>12</v>
      </c>
      <c r="H964" s="228">
        <v>6</v>
      </c>
    </row>
    <row r="965" spans="1:8" ht="35.25" customHeight="1" x14ac:dyDescent="0.25">
      <c r="A965" s="285">
        <v>6</v>
      </c>
      <c r="B965" s="288" t="s">
        <v>408</v>
      </c>
      <c r="C965" s="307" t="s">
        <v>800</v>
      </c>
      <c r="D965" s="307"/>
      <c r="E965" s="307"/>
      <c r="F965" s="307"/>
      <c r="G965" s="307"/>
      <c r="H965" s="228">
        <v>7</v>
      </c>
    </row>
    <row r="966" spans="1:8" ht="35.25" customHeight="1" x14ac:dyDescent="0.25">
      <c r="A966" s="312">
        <v>7</v>
      </c>
      <c r="B966" s="314" t="s">
        <v>410</v>
      </c>
      <c r="C966" s="303" t="s">
        <v>391</v>
      </c>
      <c r="D966" s="303" t="s">
        <v>392</v>
      </c>
      <c r="E966" s="285" t="s">
        <v>392</v>
      </c>
      <c r="F966" s="285" t="s">
        <v>393</v>
      </c>
      <c r="G966" s="285" t="s">
        <v>394</v>
      </c>
      <c r="H966" s="228">
        <v>8</v>
      </c>
    </row>
    <row r="967" spans="1:8" ht="35.25" customHeight="1" x14ac:dyDescent="0.25">
      <c r="A967" s="313"/>
      <c r="B967" s="315"/>
      <c r="C967" s="310" t="s">
        <v>792</v>
      </c>
      <c r="D967" s="311"/>
      <c r="E967" s="286">
        <v>5</v>
      </c>
      <c r="F967" s="286">
        <v>10</v>
      </c>
      <c r="G967" s="286" t="s">
        <v>793</v>
      </c>
      <c r="H967" s="228">
        <v>9</v>
      </c>
    </row>
    <row r="968" spans="1:8" ht="35.25" customHeight="1" x14ac:dyDescent="0.2">
      <c r="A968" s="3"/>
      <c r="B968" s="6"/>
      <c r="C968" s="3"/>
      <c r="D968" s="3"/>
      <c r="E968" s="3"/>
      <c r="F968" s="3"/>
      <c r="G968" s="153"/>
      <c r="H968" s="228">
        <v>0</v>
      </c>
    </row>
    <row r="969" spans="1:8" ht="35.25" customHeight="1" x14ac:dyDescent="0.25">
      <c r="A969" s="153" t="s">
        <v>446</v>
      </c>
      <c r="B969" s="306" t="s">
        <v>801</v>
      </c>
      <c r="C969" s="306"/>
      <c r="D969" s="306"/>
      <c r="E969" s="306"/>
      <c r="F969" s="306"/>
      <c r="G969" s="306"/>
      <c r="H969" s="228">
        <v>1</v>
      </c>
    </row>
    <row r="970" spans="1:8" ht="35.25" customHeight="1" x14ac:dyDescent="0.25">
      <c r="A970" s="285">
        <v>1</v>
      </c>
      <c r="B970" s="288" t="s">
        <v>397</v>
      </c>
      <c r="C970" s="414" t="s">
        <v>798</v>
      </c>
      <c r="D970" s="415"/>
      <c r="E970" s="415"/>
      <c r="F970" s="415"/>
      <c r="G970" s="416"/>
      <c r="H970" s="228">
        <v>2</v>
      </c>
    </row>
    <row r="971" spans="1:8" ht="35.25" customHeight="1" x14ac:dyDescent="0.25">
      <c r="A971" s="285">
        <v>2</v>
      </c>
      <c r="B971" s="288" t="s">
        <v>399</v>
      </c>
      <c r="C971" s="417">
        <f>C980+C990+C1005+C1015+C1036+C1047+C1060+C1071+C1081+C1092+C1103+C1113+C1123+C1133+C1145+C1155+C1165+C1175+C1185+C1196+C1207+C1218</f>
        <v>3666.2</v>
      </c>
      <c r="D971" s="418"/>
      <c r="E971" s="418"/>
      <c r="F971" s="418"/>
      <c r="G971" s="419"/>
      <c r="H971" s="228">
        <v>3</v>
      </c>
    </row>
    <row r="972" spans="1:8" ht="74.25" customHeight="1" x14ac:dyDescent="0.25">
      <c r="A972" s="285">
        <v>3</v>
      </c>
      <c r="B972" s="288" t="s">
        <v>400</v>
      </c>
      <c r="C972" s="414" t="s">
        <v>802</v>
      </c>
      <c r="D972" s="415"/>
      <c r="E972" s="415"/>
      <c r="F972" s="415"/>
      <c r="G972" s="416"/>
      <c r="H972" s="228">
        <v>4</v>
      </c>
    </row>
    <row r="973" spans="1:8" ht="35.25" customHeight="1" x14ac:dyDescent="0.25">
      <c r="A973" s="285">
        <v>4</v>
      </c>
      <c r="B973" s="288" t="s">
        <v>386</v>
      </c>
      <c r="C973" s="307" t="s">
        <v>779</v>
      </c>
      <c r="D973" s="307"/>
      <c r="E973" s="307"/>
      <c r="F973" s="307"/>
      <c r="G973" s="307"/>
      <c r="H973" s="228">
        <v>5</v>
      </c>
    </row>
    <row r="974" spans="1:8" ht="35.25" customHeight="1" x14ac:dyDescent="0.25">
      <c r="A974" s="285">
        <v>5</v>
      </c>
      <c r="B974" s="288" t="s">
        <v>388</v>
      </c>
      <c r="C974" s="307" t="s">
        <v>780</v>
      </c>
      <c r="D974" s="307"/>
      <c r="E974" s="307"/>
      <c r="F974" s="307"/>
      <c r="G974" s="307"/>
      <c r="H974" s="228">
        <v>7</v>
      </c>
    </row>
    <row r="975" spans="1:8" ht="35.25" customHeight="1" x14ac:dyDescent="0.25">
      <c r="A975" s="312">
        <v>6</v>
      </c>
      <c r="B975" s="314" t="s">
        <v>390</v>
      </c>
      <c r="C975" s="303" t="s">
        <v>391</v>
      </c>
      <c r="D975" s="303" t="s">
        <v>392</v>
      </c>
      <c r="E975" s="285" t="s">
        <v>392</v>
      </c>
      <c r="F975" s="285" t="s">
        <v>393</v>
      </c>
      <c r="G975" s="285" t="s">
        <v>394</v>
      </c>
      <c r="H975" s="228">
        <v>8</v>
      </c>
    </row>
    <row r="976" spans="1:8" ht="35.25" customHeight="1" x14ac:dyDescent="0.25">
      <c r="A976" s="313"/>
      <c r="B976" s="315"/>
      <c r="C976" s="310" t="s">
        <v>781</v>
      </c>
      <c r="D976" s="311"/>
      <c r="E976" s="286"/>
      <c r="F976" s="286"/>
      <c r="G976" s="286"/>
      <c r="H976" s="228">
        <v>9</v>
      </c>
    </row>
    <row r="977" spans="1:8" ht="35.25" customHeight="1" x14ac:dyDescent="0.2">
      <c r="A977" s="3"/>
      <c r="B977" s="6"/>
      <c r="C977" s="3"/>
      <c r="D977" s="3"/>
      <c r="E977" s="3"/>
      <c r="F977" s="3"/>
      <c r="G977" s="300"/>
      <c r="H977" s="228">
        <v>0</v>
      </c>
    </row>
    <row r="978" spans="1:8" ht="35.25" customHeight="1" x14ac:dyDescent="0.25">
      <c r="A978" s="181" t="s">
        <v>452</v>
      </c>
      <c r="B978" s="426" t="s">
        <v>803</v>
      </c>
      <c r="C978" s="426"/>
      <c r="D978" s="426"/>
      <c r="E978" s="426"/>
      <c r="F978" s="426"/>
      <c r="G978" s="426"/>
      <c r="H978" s="228">
        <v>1</v>
      </c>
    </row>
    <row r="979" spans="1:8" ht="35.25" customHeight="1" x14ac:dyDescent="0.25">
      <c r="A979" s="296">
        <v>1</v>
      </c>
      <c r="B979" s="183" t="s">
        <v>397</v>
      </c>
      <c r="C979" s="427" t="s">
        <v>798</v>
      </c>
      <c r="D979" s="427"/>
      <c r="E979" s="427"/>
      <c r="F979" s="427"/>
      <c r="G979" s="427"/>
      <c r="H979" s="228">
        <v>2</v>
      </c>
    </row>
    <row r="980" spans="1:8" ht="35.25" customHeight="1" x14ac:dyDescent="0.25">
      <c r="A980" s="296">
        <v>2</v>
      </c>
      <c r="B980" s="183" t="s">
        <v>399</v>
      </c>
      <c r="C980" s="429">
        <f>SUM(G983:G983)</f>
        <v>50</v>
      </c>
      <c r="D980" s="430"/>
      <c r="E980" s="430"/>
      <c r="F980" s="430"/>
      <c r="G980" s="430"/>
      <c r="H980" s="228">
        <v>3</v>
      </c>
    </row>
    <row r="981" spans="1:8" ht="35.25" customHeight="1" x14ac:dyDescent="0.25">
      <c r="A981" s="296">
        <v>3</v>
      </c>
      <c r="B981" s="183" t="s">
        <v>400</v>
      </c>
      <c r="C981" s="427" t="s">
        <v>804</v>
      </c>
      <c r="D981" s="427"/>
      <c r="E981" s="427"/>
      <c r="F981" s="427"/>
      <c r="G981" s="427"/>
      <c r="H981" s="228">
        <v>4</v>
      </c>
    </row>
    <row r="982" spans="1:8" ht="35.25" customHeight="1" x14ac:dyDescent="0.25">
      <c r="A982" s="296">
        <v>4</v>
      </c>
      <c r="B982" s="183" t="s">
        <v>402</v>
      </c>
      <c r="C982" s="427" t="s">
        <v>805</v>
      </c>
      <c r="D982" s="427"/>
      <c r="E982" s="427"/>
      <c r="F982" s="427"/>
      <c r="G982" s="427"/>
      <c r="H982" s="228">
        <v>5</v>
      </c>
    </row>
    <row r="983" spans="1:8" ht="35.25" customHeight="1" x14ac:dyDescent="0.25">
      <c r="A983" s="296">
        <v>5</v>
      </c>
      <c r="B983" s="183" t="s">
        <v>404</v>
      </c>
      <c r="C983" s="430" t="s">
        <v>806</v>
      </c>
      <c r="D983" s="430"/>
      <c r="E983" s="430"/>
      <c r="F983" s="430"/>
      <c r="G983" s="197">
        <v>50</v>
      </c>
      <c r="H983" s="228">
        <v>6</v>
      </c>
    </row>
    <row r="984" spans="1:8" ht="35.25" customHeight="1" x14ac:dyDescent="0.25">
      <c r="A984" s="296">
        <v>6</v>
      </c>
      <c r="B984" s="183" t="s">
        <v>408</v>
      </c>
      <c r="C984" s="427" t="s">
        <v>1322</v>
      </c>
      <c r="D984" s="427"/>
      <c r="E984" s="427"/>
      <c r="F984" s="427"/>
      <c r="G984" s="427"/>
      <c r="H984" s="228">
        <v>7</v>
      </c>
    </row>
    <row r="985" spans="1:8" ht="35.25" customHeight="1" x14ac:dyDescent="0.25">
      <c r="A985" s="316">
        <v>7</v>
      </c>
      <c r="B985" s="316" t="s">
        <v>410</v>
      </c>
      <c r="C985" s="428" t="s">
        <v>391</v>
      </c>
      <c r="D985" s="428" t="s">
        <v>392</v>
      </c>
      <c r="E985" s="296" t="s">
        <v>392</v>
      </c>
      <c r="F985" s="296" t="s">
        <v>393</v>
      </c>
      <c r="G985" s="296" t="s">
        <v>394</v>
      </c>
      <c r="H985" s="228">
        <v>8</v>
      </c>
    </row>
    <row r="986" spans="1:8" ht="35.25" customHeight="1" x14ac:dyDescent="0.25">
      <c r="A986" s="317"/>
      <c r="B986" s="317"/>
      <c r="C986" s="439" t="s">
        <v>792</v>
      </c>
      <c r="D986" s="440"/>
      <c r="E986" s="295">
        <v>14</v>
      </c>
      <c r="F986" s="295">
        <v>95</v>
      </c>
      <c r="G986" s="295"/>
      <c r="H986" s="228">
        <v>9</v>
      </c>
    </row>
    <row r="987" spans="1:8" ht="35.25" customHeight="1" x14ac:dyDescent="0.2">
      <c r="A987" s="3"/>
      <c r="B987" s="6"/>
      <c r="C987" s="3"/>
      <c r="D987" s="3"/>
      <c r="E987" s="3"/>
      <c r="F987" s="3"/>
      <c r="G987" s="298"/>
      <c r="H987" s="228">
        <v>0</v>
      </c>
    </row>
    <row r="988" spans="1:8" ht="35.25" customHeight="1" x14ac:dyDescent="0.25">
      <c r="A988" s="153" t="s">
        <v>468</v>
      </c>
      <c r="B988" s="306" t="s">
        <v>808</v>
      </c>
      <c r="C988" s="306"/>
      <c r="D988" s="306"/>
      <c r="E988" s="306"/>
      <c r="F988" s="306"/>
      <c r="G988" s="306"/>
      <c r="H988" s="228">
        <v>1</v>
      </c>
    </row>
    <row r="989" spans="1:8" ht="35.25" customHeight="1" x14ac:dyDescent="0.25">
      <c r="A989" s="285">
        <v>1</v>
      </c>
      <c r="B989" s="288" t="s">
        <v>397</v>
      </c>
      <c r="C989" s="307" t="s">
        <v>798</v>
      </c>
      <c r="D989" s="307"/>
      <c r="E989" s="307"/>
      <c r="F989" s="307"/>
      <c r="G989" s="307"/>
      <c r="H989" s="228">
        <v>2</v>
      </c>
    </row>
    <row r="990" spans="1:8" ht="35.25" customHeight="1" x14ac:dyDescent="0.25">
      <c r="A990" s="285">
        <v>2</v>
      </c>
      <c r="B990" s="288" t="s">
        <v>399</v>
      </c>
      <c r="C990" s="308">
        <f>SUM(G993:G998)</f>
        <v>1000</v>
      </c>
      <c r="D990" s="309"/>
      <c r="E990" s="309"/>
      <c r="F990" s="309"/>
      <c r="G990" s="309"/>
      <c r="H990" s="228">
        <v>3</v>
      </c>
    </row>
    <row r="991" spans="1:8" ht="35.25" customHeight="1" x14ac:dyDescent="0.25">
      <c r="A991" s="285">
        <v>3</v>
      </c>
      <c r="B991" s="288" t="s">
        <v>400</v>
      </c>
      <c r="C991" s="307" t="s">
        <v>809</v>
      </c>
      <c r="D991" s="307"/>
      <c r="E991" s="307"/>
      <c r="F991" s="307"/>
      <c r="G991" s="307"/>
      <c r="H991" s="228">
        <v>4</v>
      </c>
    </row>
    <row r="992" spans="1:8" ht="299.25" customHeight="1" x14ac:dyDescent="0.25">
      <c r="A992" s="285">
        <v>4</v>
      </c>
      <c r="B992" s="288" t="s">
        <v>402</v>
      </c>
      <c r="C992" s="307" t="s">
        <v>1212</v>
      </c>
      <c r="D992" s="307"/>
      <c r="E992" s="307"/>
      <c r="F992" s="307"/>
      <c r="G992" s="307"/>
      <c r="H992" s="228">
        <v>5</v>
      </c>
    </row>
    <row r="993" spans="1:8" ht="69" customHeight="1" x14ac:dyDescent="0.25">
      <c r="A993" s="312">
        <v>5</v>
      </c>
      <c r="B993" s="320" t="s">
        <v>404</v>
      </c>
      <c r="C993" s="309" t="s">
        <v>1213</v>
      </c>
      <c r="D993" s="309"/>
      <c r="E993" s="309"/>
      <c r="F993" s="309"/>
      <c r="G993" s="167">
        <v>270</v>
      </c>
      <c r="H993" s="228">
        <v>6</v>
      </c>
    </row>
    <row r="994" spans="1:8" ht="52.5" customHeight="1" x14ac:dyDescent="0.25">
      <c r="A994" s="319"/>
      <c r="B994" s="321"/>
      <c r="C994" s="309" t="s">
        <v>1214</v>
      </c>
      <c r="D994" s="309"/>
      <c r="E994" s="309"/>
      <c r="F994" s="309"/>
      <c r="G994" s="167">
        <v>480</v>
      </c>
      <c r="H994" s="228">
        <v>6</v>
      </c>
    </row>
    <row r="995" spans="1:8" ht="35.25" customHeight="1" x14ac:dyDescent="0.25">
      <c r="A995" s="319"/>
      <c r="B995" s="321"/>
      <c r="C995" s="309" t="s">
        <v>1215</v>
      </c>
      <c r="D995" s="309"/>
      <c r="E995" s="309"/>
      <c r="F995" s="309"/>
      <c r="G995" s="167">
        <v>90</v>
      </c>
      <c r="H995" s="228">
        <v>6</v>
      </c>
    </row>
    <row r="996" spans="1:8" ht="65.25" customHeight="1" x14ac:dyDescent="0.25">
      <c r="A996" s="319"/>
      <c r="B996" s="321"/>
      <c r="C996" s="309" t="s">
        <v>1216</v>
      </c>
      <c r="D996" s="309"/>
      <c r="E996" s="309"/>
      <c r="F996" s="309"/>
      <c r="G996" s="167">
        <v>70</v>
      </c>
      <c r="H996" s="228">
        <v>6</v>
      </c>
    </row>
    <row r="997" spans="1:8" ht="59.25" customHeight="1" x14ac:dyDescent="0.25">
      <c r="A997" s="319"/>
      <c r="B997" s="321"/>
      <c r="C997" s="309" t="s">
        <v>1217</v>
      </c>
      <c r="D997" s="309"/>
      <c r="E997" s="309"/>
      <c r="F997" s="309"/>
      <c r="G997" s="167">
        <v>30</v>
      </c>
      <c r="H997" s="228">
        <v>6</v>
      </c>
    </row>
    <row r="998" spans="1:8" ht="57.75" customHeight="1" x14ac:dyDescent="0.25">
      <c r="A998" s="313"/>
      <c r="B998" s="322"/>
      <c r="C998" s="309" t="s">
        <v>1218</v>
      </c>
      <c r="D998" s="309"/>
      <c r="E998" s="309"/>
      <c r="F998" s="309"/>
      <c r="G998" s="167">
        <v>60</v>
      </c>
      <c r="H998" s="228">
        <v>6</v>
      </c>
    </row>
    <row r="999" spans="1:8" ht="35.25" customHeight="1" x14ac:dyDescent="0.25">
      <c r="A999" s="285">
        <v>6</v>
      </c>
      <c r="B999" s="288" t="s">
        <v>408</v>
      </c>
      <c r="C999" s="307" t="s">
        <v>810</v>
      </c>
      <c r="D999" s="307"/>
      <c r="E999" s="307"/>
      <c r="F999" s="307"/>
      <c r="G999" s="307"/>
      <c r="H999" s="228">
        <v>7</v>
      </c>
    </row>
    <row r="1000" spans="1:8" ht="35.25" customHeight="1" x14ac:dyDescent="0.25">
      <c r="A1000" s="312">
        <v>7</v>
      </c>
      <c r="B1000" s="314" t="s">
        <v>410</v>
      </c>
      <c r="C1000" s="303" t="s">
        <v>391</v>
      </c>
      <c r="D1000" s="303" t="s">
        <v>392</v>
      </c>
      <c r="E1000" s="285" t="s">
        <v>392</v>
      </c>
      <c r="F1000" s="285" t="s">
        <v>393</v>
      </c>
      <c r="G1000" s="285" t="s">
        <v>394</v>
      </c>
      <c r="H1000" s="228">
        <v>8</v>
      </c>
    </row>
    <row r="1001" spans="1:8" ht="35.25" customHeight="1" x14ac:dyDescent="0.25">
      <c r="A1001" s="313"/>
      <c r="B1001" s="315"/>
      <c r="C1001" s="310" t="s">
        <v>792</v>
      </c>
      <c r="D1001" s="311"/>
      <c r="E1001" s="286">
        <v>548</v>
      </c>
      <c r="F1001" s="286">
        <v>570</v>
      </c>
      <c r="G1001" s="286" t="s">
        <v>793</v>
      </c>
      <c r="H1001" s="228">
        <v>9</v>
      </c>
    </row>
    <row r="1002" spans="1:8" ht="35.25" customHeight="1" x14ac:dyDescent="0.2">
      <c r="A1002" s="3"/>
      <c r="B1002" s="6"/>
      <c r="C1002" s="3"/>
      <c r="D1002" s="3"/>
      <c r="E1002" s="3"/>
      <c r="F1002" s="3"/>
      <c r="G1002" s="169"/>
      <c r="H1002" s="228">
        <v>0</v>
      </c>
    </row>
    <row r="1003" spans="1:8" ht="35.25" customHeight="1" x14ac:dyDescent="0.25">
      <c r="A1003" s="153" t="s">
        <v>1108</v>
      </c>
      <c r="B1003" s="306" t="s">
        <v>1118</v>
      </c>
      <c r="C1003" s="306"/>
      <c r="D1003" s="306"/>
      <c r="E1003" s="306"/>
      <c r="F1003" s="306"/>
      <c r="G1003" s="306"/>
      <c r="H1003" s="228">
        <v>1</v>
      </c>
    </row>
    <row r="1004" spans="1:8" ht="35.25" customHeight="1" x14ac:dyDescent="0.25">
      <c r="A1004" s="285">
        <v>1</v>
      </c>
      <c r="B1004" s="288" t="s">
        <v>397</v>
      </c>
      <c r="C1004" s="307" t="s">
        <v>798</v>
      </c>
      <c r="D1004" s="307"/>
      <c r="E1004" s="307"/>
      <c r="F1004" s="307"/>
      <c r="G1004" s="307"/>
      <c r="H1004" s="228">
        <v>2</v>
      </c>
    </row>
    <row r="1005" spans="1:8" ht="35.25" customHeight="1" x14ac:dyDescent="0.25">
      <c r="A1005" s="285">
        <v>2</v>
      </c>
      <c r="B1005" s="288" t="s">
        <v>399</v>
      </c>
      <c r="C1005" s="308">
        <f>SUM(G1008:G1008)</f>
        <v>30</v>
      </c>
      <c r="D1005" s="309"/>
      <c r="E1005" s="309"/>
      <c r="F1005" s="309"/>
      <c r="G1005" s="309"/>
      <c r="H1005" s="228">
        <v>3</v>
      </c>
    </row>
    <row r="1006" spans="1:8" ht="126.75" customHeight="1" x14ac:dyDescent="0.25">
      <c r="A1006" s="285">
        <v>3</v>
      </c>
      <c r="B1006" s="288" t="s">
        <v>400</v>
      </c>
      <c r="C1006" s="307" t="s">
        <v>1219</v>
      </c>
      <c r="D1006" s="307"/>
      <c r="E1006" s="307"/>
      <c r="F1006" s="307"/>
      <c r="G1006" s="307"/>
      <c r="H1006" s="228">
        <v>4</v>
      </c>
    </row>
    <row r="1007" spans="1:8" ht="35.25" customHeight="1" x14ac:dyDescent="0.25">
      <c r="A1007" s="285">
        <v>4</v>
      </c>
      <c r="B1007" s="288" t="s">
        <v>402</v>
      </c>
      <c r="C1007" s="307" t="s">
        <v>811</v>
      </c>
      <c r="D1007" s="307"/>
      <c r="E1007" s="307"/>
      <c r="F1007" s="307"/>
      <c r="G1007" s="307"/>
      <c r="H1007" s="228">
        <v>5</v>
      </c>
    </row>
    <row r="1008" spans="1:8" ht="35.25" customHeight="1" x14ac:dyDescent="0.25">
      <c r="A1008" s="285">
        <v>5</v>
      </c>
      <c r="B1008" s="288" t="s">
        <v>404</v>
      </c>
      <c r="C1008" s="309" t="s">
        <v>812</v>
      </c>
      <c r="D1008" s="309"/>
      <c r="E1008" s="309"/>
      <c r="F1008" s="309"/>
      <c r="G1008" s="167">
        <v>30</v>
      </c>
      <c r="H1008" s="228">
        <v>6</v>
      </c>
    </row>
    <row r="1009" spans="1:8" ht="35.25" customHeight="1" x14ac:dyDescent="0.25">
      <c r="A1009" s="285">
        <v>6</v>
      </c>
      <c r="B1009" s="288" t="s">
        <v>408</v>
      </c>
      <c r="C1009" s="307" t="s">
        <v>813</v>
      </c>
      <c r="D1009" s="307"/>
      <c r="E1009" s="307"/>
      <c r="F1009" s="307"/>
      <c r="G1009" s="307"/>
      <c r="H1009" s="228">
        <v>7</v>
      </c>
    </row>
    <row r="1010" spans="1:8" ht="35.25" customHeight="1" x14ac:dyDescent="0.25">
      <c r="A1010" s="312">
        <v>7</v>
      </c>
      <c r="B1010" s="314" t="s">
        <v>410</v>
      </c>
      <c r="C1010" s="303" t="s">
        <v>391</v>
      </c>
      <c r="D1010" s="303" t="s">
        <v>392</v>
      </c>
      <c r="E1010" s="285" t="s">
        <v>392</v>
      </c>
      <c r="F1010" s="285" t="s">
        <v>393</v>
      </c>
      <c r="G1010" s="285" t="s">
        <v>394</v>
      </c>
      <c r="H1010" s="228">
        <v>8</v>
      </c>
    </row>
    <row r="1011" spans="1:8" ht="35.25" customHeight="1" x14ac:dyDescent="0.25">
      <c r="A1011" s="313"/>
      <c r="B1011" s="315"/>
      <c r="C1011" s="310" t="s">
        <v>792</v>
      </c>
      <c r="D1011" s="311"/>
      <c r="E1011" s="286">
        <v>18</v>
      </c>
      <c r="F1011" s="286" t="s">
        <v>534</v>
      </c>
      <c r="G1011" s="286" t="s">
        <v>793</v>
      </c>
      <c r="H1011" s="228">
        <v>9</v>
      </c>
    </row>
    <row r="1012" spans="1:8" ht="35.25" customHeight="1" x14ac:dyDescent="0.2">
      <c r="A1012" s="3"/>
      <c r="B1012" s="6"/>
      <c r="C1012" s="3"/>
      <c r="D1012" s="3"/>
      <c r="E1012" s="3"/>
      <c r="F1012" s="3"/>
      <c r="G1012" s="298"/>
      <c r="H1012" s="228">
        <v>0</v>
      </c>
    </row>
    <row r="1013" spans="1:8" ht="35.25" customHeight="1" x14ac:dyDescent="0.25">
      <c r="A1013" s="153" t="s">
        <v>1111</v>
      </c>
      <c r="B1013" s="306" t="s">
        <v>815</v>
      </c>
      <c r="C1013" s="306"/>
      <c r="D1013" s="306"/>
      <c r="E1013" s="306"/>
      <c r="F1013" s="306"/>
      <c r="G1013" s="306"/>
      <c r="H1013" s="228">
        <v>1</v>
      </c>
    </row>
    <row r="1014" spans="1:8" ht="35.25" customHeight="1" x14ac:dyDescent="0.25">
      <c r="A1014" s="285">
        <v>1</v>
      </c>
      <c r="B1014" s="288" t="s">
        <v>397</v>
      </c>
      <c r="C1014" s="307" t="s">
        <v>798</v>
      </c>
      <c r="D1014" s="307"/>
      <c r="E1014" s="307"/>
      <c r="F1014" s="307"/>
      <c r="G1014" s="307"/>
      <c r="H1014" s="228">
        <v>2</v>
      </c>
    </row>
    <row r="1015" spans="1:8" ht="35.25" customHeight="1" x14ac:dyDescent="0.25">
      <c r="A1015" s="285">
        <v>2</v>
      </c>
      <c r="B1015" s="288" t="s">
        <v>399</v>
      </c>
      <c r="C1015" s="308">
        <f>SUM(G1018:G1029)</f>
        <v>298.7</v>
      </c>
      <c r="D1015" s="309"/>
      <c r="E1015" s="309"/>
      <c r="F1015" s="309"/>
      <c r="G1015" s="309"/>
      <c r="H1015" s="228">
        <v>3</v>
      </c>
    </row>
    <row r="1016" spans="1:8" ht="105" customHeight="1" x14ac:dyDescent="0.25">
      <c r="A1016" s="285">
        <v>3</v>
      </c>
      <c r="B1016" s="288" t="s">
        <v>400</v>
      </c>
      <c r="C1016" s="307" t="s">
        <v>1220</v>
      </c>
      <c r="D1016" s="307"/>
      <c r="E1016" s="307"/>
      <c r="F1016" s="307"/>
      <c r="G1016" s="307"/>
      <c r="H1016" s="228">
        <v>4</v>
      </c>
    </row>
    <row r="1017" spans="1:8" ht="35.25" customHeight="1" x14ac:dyDescent="0.25">
      <c r="A1017" s="285">
        <v>4</v>
      </c>
      <c r="B1017" s="288" t="s">
        <v>402</v>
      </c>
      <c r="C1017" s="307" t="s">
        <v>816</v>
      </c>
      <c r="D1017" s="307"/>
      <c r="E1017" s="307"/>
      <c r="F1017" s="307"/>
      <c r="G1017" s="307"/>
      <c r="H1017" s="228">
        <v>5</v>
      </c>
    </row>
    <row r="1018" spans="1:8" ht="61.5" customHeight="1" x14ac:dyDescent="0.25">
      <c r="A1018" s="312">
        <v>5</v>
      </c>
      <c r="B1018" s="320" t="s">
        <v>404</v>
      </c>
      <c r="C1018" s="309" t="s">
        <v>817</v>
      </c>
      <c r="D1018" s="309"/>
      <c r="E1018" s="309"/>
      <c r="F1018" s="309"/>
      <c r="G1018" s="167">
        <v>5</v>
      </c>
      <c r="H1018" s="228">
        <v>6</v>
      </c>
    </row>
    <row r="1019" spans="1:8" ht="99" customHeight="1" x14ac:dyDescent="0.25">
      <c r="A1019" s="319"/>
      <c r="B1019" s="321"/>
      <c r="C1019" s="309" t="s">
        <v>818</v>
      </c>
      <c r="D1019" s="309"/>
      <c r="E1019" s="309"/>
      <c r="F1019" s="309"/>
      <c r="G1019" s="167">
        <v>6</v>
      </c>
      <c r="H1019" s="228">
        <v>6</v>
      </c>
    </row>
    <row r="1020" spans="1:8" ht="99" customHeight="1" x14ac:dyDescent="0.25">
      <c r="A1020" s="319"/>
      <c r="B1020" s="321"/>
      <c r="C1020" s="309" t="s">
        <v>819</v>
      </c>
      <c r="D1020" s="309"/>
      <c r="E1020" s="309"/>
      <c r="F1020" s="309"/>
      <c r="G1020" s="167">
        <v>10.5</v>
      </c>
      <c r="H1020" s="228">
        <v>6</v>
      </c>
    </row>
    <row r="1021" spans="1:8" ht="96.75" customHeight="1" x14ac:dyDescent="0.25">
      <c r="A1021" s="319"/>
      <c r="B1021" s="321"/>
      <c r="C1021" s="309" t="s">
        <v>1221</v>
      </c>
      <c r="D1021" s="309"/>
      <c r="E1021" s="309"/>
      <c r="F1021" s="309"/>
      <c r="G1021" s="167">
        <v>25</v>
      </c>
      <c r="H1021" s="228">
        <v>6</v>
      </c>
    </row>
    <row r="1022" spans="1:8" ht="45" customHeight="1" x14ac:dyDescent="0.25">
      <c r="A1022" s="319"/>
      <c r="B1022" s="321"/>
      <c r="C1022" s="309" t="s">
        <v>820</v>
      </c>
      <c r="D1022" s="309"/>
      <c r="E1022" s="309"/>
      <c r="F1022" s="309"/>
      <c r="G1022" s="167">
        <v>60</v>
      </c>
      <c r="H1022" s="228">
        <v>6</v>
      </c>
    </row>
    <row r="1023" spans="1:8" ht="84" customHeight="1" x14ac:dyDescent="0.25">
      <c r="A1023" s="319"/>
      <c r="B1023" s="321"/>
      <c r="C1023" s="309" t="s">
        <v>821</v>
      </c>
      <c r="D1023" s="309"/>
      <c r="E1023" s="309"/>
      <c r="F1023" s="309"/>
      <c r="G1023" s="167">
        <v>105</v>
      </c>
      <c r="H1023" s="228">
        <v>6</v>
      </c>
    </row>
    <row r="1024" spans="1:8" ht="86.25" customHeight="1" x14ac:dyDescent="0.25">
      <c r="A1024" s="319"/>
      <c r="B1024" s="321"/>
      <c r="C1024" s="309" t="s">
        <v>1222</v>
      </c>
      <c r="D1024" s="309"/>
      <c r="E1024" s="309"/>
      <c r="F1024" s="309"/>
      <c r="G1024" s="167">
        <v>9</v>
      </c>
      <c r="H1024" s="228">
        <v>6</v>
      </c>
    </row>
    <row r="1025" spans="1:8" ht="107.25" customHeight="1" x14ac:dyDescent="0.25">
      <c r="A1025" s="319"/>
      <c r="B1025" s="321"/>
      <c r="C1025" s="309" t="s">
        <v>1223</v>
      </c>
      <c r="D1025" s="309"/>
      <c r="E1025" s="309"/>
      <c r="F1025" s="309"/>
      <c r="G1025" s="167">
        <v>10.199999999999999</v>
      </c>
      <c r="H1025" s="228">
        <v>6</v>
      </c>
    </row>
    <row r="1026" spans="1:8" ht="35.25" customHeight="1" x14ac:dyDescent="0.25">
      <c r="A1026" s="319"/>
      <c r="B1026" s="321"/>
      <c r="C1026" s="309" t="s">
        <v>822</v>
      </c>
      <c r="D1026" s="309"/>
      <c r="E1026" s="309"/>
      <c r="F1026" s="309"/>
      <c r="G1026" s="167">
        <v>60</v>
      </c>
      <c r="H1026" s="228">
        <v>6</v>
      </c>
    </row>
    <row r="1027" spans="1:8" ht="35.25" customHeight="1" x14ac:dyDescent="0.25">
      <c r="A1027" s="319"/>
      <c r="B1027" s="321"/>
      <c r="C1027" s="309" t="s">
        <v>823</v>
      </c>
      <c r="D1027" s="309"/>
      <c r="E1027" s="309"/>
      <c r="F1027" s="309"/>
      <c r="G1027" s="167">
        <v>1</v>
      </c>
      <c r="H1027" s="228">
        <v>6</v>
      </c>
    </row>
    <row r="1028" spans="1:8" ht="35.25" customHeight="1" x14ac:dyDescent="0.25">
      <c r="A1028" s="319"/>
      <c r="B1028" s="321"/>
      <c r="C1028" s="309" t="s">
        <v>824</v>
      </c>
      <c r="D1028" s="309"/>
      <c r="E1028" s="309"/>
      <c r="F1028" s="309"/>
      <c r="G1028" s="167">
        <v>2</v>
      </c>
      <c r="H1028" s="228">
        <v>6</v>
      </c>
    </row>
    <row r="1029" spans="1:8" ht="35.25" customHeight="1" x14ac:dyDescent="0.25">
      <c r="A1029" s="313"/>
      <c r="B1029" s="322"/>
      <c r="C1029" s="309" t="s">
        <v>825</v>
      </c>
      <c r="D1029" s="309"/>
      <c r="E1029" s="309"/>
      <c r="F1029" s="309"/>
      <c r="G1029" s="167">
        <v>5</v>
      </c>
      <c r="H1029" s="228">
        <v>6</v>
      </c>
    </row>
    <row r="1030" spans="1:8" ht="35.25" customHeight="1" x14ac:dyDescent="0.25">
      <c r="A1030" s="285">
        <v>6</v>
      </c>
      <c r="B1030" s="288" t="s">
        <v>408</v>
      </c>
      <c r="C1030" s="307" t="s">
        <v>826</v>
      </c>
      <c r="D1030" s="307"/>
      <c r="E1030" s="307"/>
      <c r="F1030" s="307"/>
      <c r="G1030" s="307"/>
      <c r="H1030" s="228">
        <v>7</v>
      </c>
    </row>
    <row r="1031" spans="1:8" ht="35.25" customHeight="1" x14ac:dyDescent="0.25">
      <c r="A1031" s="312">
        <v>7</v>
      </c>
      <c r="B1031" s="314" t="s">
        <v>410</v>
      </c>
      <c r="C1031" s="303" t="s">
        <v>391</v>
      </c>
      <c r="D1031" s="303" t="s">
        <v>392</v>
      </c>
      <c r="E1031" s="285" t="s">
        <v>392</v>
      </c>
      <c r="F1031" s="285" t="s">
        <v>393</v>
      </c>
      <c r="G1031" s="285" t="s">
        <v>394</v>
      </c>
      <c r="H1031" s="228">
        <v>8</v>
      </c>
    </row>
    <row r="1032" spans="1:8" ht="35.25" customHeight="1" x14ac:dyDescent="0.25">
      <c r="A1032" s="313"/>
      <c r="B1032" s="315"/>
      <c r="C1032" s="310" t="s">
        <v>792</v>
      </c>
      <c r="D1032" s="311"/>
      <c r="E1032" s="286">
        <v>5606</v>
      </c>
      <c r="F1032" s="286">
        <v>5700</v>
      </c>
      <c r="G1032" s="286" t="s">
        <v>793</v>
      </c>
      <c r="H1032" s="228">
        <v>9</v>
      </c>
    </row>
    <row r="1033" spans="1:8" ht="35.25" customHeight="1" x14ac:dyDescent="0.2">
      <c r="A1033" s="3"/>
      <c r="B1033" s="6"/>
      <c r="C1033" s="3"/>
      <c r="D1033" s="3"/>
      <c r="E1033" s="3"/>
      <c r="F1033" s="3"/>
      <c r="G1033" s="153"/>
      <c r="H1033" s="228">
        <v>0</v>
      </c>
    </row>
    <row r="1034" spans="1:8" ht="35.25" customHeight="1" x14ac:dyDescent="0.25">
      <c r="A1034" s="153" t="s">
        <v>1117</v>
      </c>
      <c r="B1034" s="306" t="s">
        <v>827</v>
      </c>
      <c r="C1034" s="306"/>
      <c r="D1034" s="306"/>
      <c r="E1034" s="306"/>
      <c r="F1034" s="306"/>
      <c r="G1034" s="306"/>
      <c r="H1034" s="228">
        <v>1</v>
      </c>
    </row>
    <row r="1035" spans="1:8" ht="35.25" customHeight="1" x14ac:dyDescent="0.25">
      <c r="A1035" s="285">
        <v>1</v>
      </c>
      <c r="B1035" s="288" t="s">
        <v>397</v>
      </c>
      <c r="C1035" s="307" t="s">
        <v>798</v>
      </c>
      <c r="D1035" s="307"/>
      <c r="E1035" s="307"/>
      <c r="F1035" s="307"/>
      <c r="G1035" s="307"/>
      <c r="H1035" s="228">
        <v>2</v>
      </c>
    </row>
    <row r="1036" spans="1:8" ht="35.25" customHeight="1" x14ac:dyDescent="0.25">
      <c r="A1036" s="285">
        <v>2</v>
      </c>
      <c r="B1036" s="288" t="s">
        <v>399</v>
      </c>
      <c r="C1036" s="308">
        <f>SUM(G1039:G1040)</f>
        <v>200</v>
      </c>
      <c r="D1036" s="309"/>
      <c r="E1036" s="309"/>
      <c r="F1036" s="309"/>
      <c r="G1036" s="309"/>
      <c r="H1036" s="228">
        <v>3</v>
      </c>
    </row>
    <row r="1037" spans="1:8" ht="302.25" customHeight="1" x14ac:dyDescent="0.25">
      <c r="A1037" s="285">
        <v>3</v>
      </c>
      <c r="B1037" s="288" t="s">
        <v>400</v>
      </c>
      <c r="C1037" s="307" t="s">
        <v>1224</v>
      </c>
      <c r="D1037" s="307"/>
      <c r="E1037" s="307"/>
      <c r="F1037" s="307"/>
      <c r="G1037" s="307"/>
      <c r="H1037" s="228">
        <v>4</v>
      </c>
    </row>
    <row r="1038" spans="1:8" ht="35.25" customHeight="1" x14ac:dyDescent="0.25">
      <c r="A1038" s="285">
        <v>4</v>
      </c>
      <c r="B1038" s="288" t="s">
        <v>402</v>
      </c>
      <c r="C1038" s="307" t="s">
        <v>828</v>
      </c>
      <c r="D1038" s="307"/>
      <c r="E1038" s="307"/>
      <c r="F1038" s="307"/>
      <c r="G1038" s="307"/>
      <c r="H1038" s="228">
        <v>5</v>
      </c>
    </row>
    <row r="1039" spans="1:8" ht="75.75" customHeight="1" x14ac:dyDescent="0.25">
      <c r="A1039" s="312">
        <v>5</v>
      </c>
      <c r="B1039" s="314" t="s">
        <v>404</v>
      </c>
      <c r="C1039" s="309" t="s">
        <v>1225</v>
      </c>
      <c r="D1039" s="309"/>
      <c r="E1039" s="309"/>
      <c r="F1039" s="309"/>
      <c r="G1039" s="167">
        <v>180</v>
      </c>
      <c r="H1039" s="228">
        <v>6</v>
      </c>
    </row>
    <row r="1040" spans="1:8" ht="75.75" customHeight="1" x14ac:dyDescent="0.25">
      <c r="A1040" s="313"/>
      <c r="B1040" s="315"/>
      <c r="C1040" s="309" t="s">
        <v>1226</v>
      </c>
      <c r="D1040" s="309"/>
      <c r="E1040" s="309"/>
      <c r="F1040" s="309"/>
      <c r="G1040" s="167">
        <v>20</v>
      </c>
      <c r="H1040" s="228">
        <v>6</v>
      </c>
    </row>
    <row r="1041" spans="1:8" ht="35.25" customHeight="1" x14ac:dyDescent="0.25">
      <c r="A1041" s="285">
        <v>6</v>
      </c>
      <c r="B1041" s="288" t="s">
        <v>408</v>
      </c>
      <c r="C1041" s="307" t="s">
        <v>826</v>
      </c>
      <c r="D1041" s="307"/>
      <c r="E1041" s="307"/>
      <c r="F1041" s="307"/>
      <c r="G1041" s="307"/>
      <c r="H1041" s="228">
        <v>7</v>
      </c>
    </row>
    <row r="1042" spans="1:8" ht="35.25" customHeight="1" x14ac:dyDescent="0.25">
      <c r="A1042" s="312">
        <v>7</v>
      </c>
      <c r="B1042" s="314" t="s">
        <v>410</v>
      </c>
      <c r="C1042" s="303" t="s">
        <v>391</v>
      </c>
      <c r="D1042" s="303" t="s">
        <v>392</v>
      </c>
      <c r="E1042" s="285" t="s">
        <v>392</v>
      </c>
      <c r="F1042" s="285" t="s">
        <v>393</v>
      </c>
      <c r="G1042" s="285" t="s">
        <v>394</v>
      </c>
      <c r="H1042" s="228">
        <v>8</v>
      </c>
    </row>
    <row r="1043" spans="1:8" ht="35.25" customHeight="1" x14ac:dyDescent="0.25">
      <c r="A1043" s="313"/>
      <c r="B1043" s="315"/>
      <c r="C1043" s="310" t="s">
        <v>792</v>
      </c>
      <c r="D1043" s="311"/>
      <c r="E1043" s="286">
        <v>3268</v>
      </c>
      <c r="F1043" s="286">
        <v>2700</v>
      </c>
      <c r="G1043" s="286" t="s">
        <v>793</v>
      </c>
      <c r="H1043" s="228">
        <v>9</v>
      </c>
    </row>
    <row r="1044" spans="1:8" ht="35.25" customHeight="1" x14ac:dyDescent="0.2">
      <c r="A1044" s="3"/>
      <c r="B1044" s="6"/>
      <c r="C1044" s="3"/>
      <c r="D1044" s="3"/>
      <c r="E1044" s="3"/>
      <c r="F1044" s="3"/>
      <c r="G1044" s="300"/>
      <c r="H1044" s="228">
        <v>0</v>
      </c>
    </row>
    <row r="1045" spans="1:8" ht="35.25" customHeight="1" x14ac:dyDescent="0.25">
      <c r="A1045" s="153" t="s">
        <v>1119</v>
      </c>
      <c r="B1045" s="306" t="s">
        <v>1323</v>
      </c>
      <c r="C1045" s="306"/>
      <c r="D1045" s="306"/>
      <c r="E1045" s="306"/>
      <c r="F1045" s="306"/>
      <c r="G1045" s="306"/>
      <c r="H1045" s="228">
        <v>1</v>
      </c>
    </row>
    <row r="1046" spans="1:8" ht="35.25" customHeight="1" x14ac:dyDescent="0.25">
      <c r="A1046" s="285">
        <v>1</v>
      </c>
      <c r="B1046" s="288" t="s">
        <v>397</v>
      </c>
      <c r="C1046" s="307" t="s">
        <v>798</v>
      </c>
      <c r="D1046" s="307"/>
      <c r="E1046" s="307"/>
      <c r="F1046" s="307"/>
      <c r="G1046" s="307"/>
      <c r="H1046" s="228">
        <v>2</v>
      </c>
    </row>
    <row r="1047" spans="1:8" ht="35.25" customHeight="1" x14ac:dyDescent="0.25">
      <c r="A1047" s="285">
        <v>2</v>
      </c>
      <c r="B1047" s="288" t="s">
        <v>399</v>
      </c>
      <c r="C1047" s="308">
        <f>SUM(G1051:G1053)</f>
        <v>152</v>
      </c>
      <c r="D1047" s="309"/>
      <c r="E1047" s="309"/>
      <c r="F1047" s="309"/>
      <c r="G1047" s="309"/>
      <c r="H1047" s="228">
        <v>3</v>
      </c>
    </row>
    <row r="1048" spans="1:8" ht="279.75" customHeight="1" x14ac:dyDescent="0.25">
      <c r="A1048" s="312">
        <v>3</v>
      </c>
      <c r="B1048" s="314" t="s">
        <v>400</v>
      </c>
      <c r="C1048" s="431" t="s">
        <v>1227</v>
      </c>
      <c r="D1048" s="432"/>
      <c r="E1048" s="432"/>
      <c r="F1048" s="432"/>
      <c r="G1048" s="432"/>
      <c r="H1048" s="228">
        <v>4</v>
      </c>
    </row>
    <row r="1049" spans="1:8" ht="279.75" customHeight="1" x14ac:dyDescent="0.25">
      <c r="A1049" s="313"/>
      <c r="B1049" s="315"/>
      <c r="C1049" s="433"/>
      <c r="D1049" s="434"/>
      <c r="E1049" s="434"/>
      <c r="F1049" s="434"/>
      <c r="G1049" s="434"/>
      <c r="H1049" s="228">
        <v>4</v>
      </c>
    </row>
    <row r="1050" spans="1:8" ht="35.25" customHeight="1" x14ac:dyDescent="0.25">
      <c r="A1050" s="285">
        <v>4</v>
      </c>
      <c r="B1050" s="288" t="s">
        <v>402</v>
      </c>
      <c r="C1050" s="307" t="s">
        <v>816</v>
      </c>
      <c r="D1050" s="307"/>
      <c r="E1050" s="307"/>
      <c r="F1050" s="307"/>
      <c r="G1050" s="307"/>
      <c r="H1050" s="228">
        <v>5</v>
      </c>
    </row>
    <row r="1051" spans="1:8" ht="55.5" customHeight="1" x14ac:dyDescent="0.25">
      <c r="A1051" s="312">
        <v>5</v>
      </c>
      <c r="B1051" s="320" t="s">
        <v>404</v>
      </c>
      <c r="C1051" s="309" t="s">
        <v>1228</v>
      </c>
      <c r="D1051" s="309"/>
      <c r="E1051" s="309"/>
      <c r="F1051" s="309"/>
      <c r="G1051" s="167">
        <v>12</v>
      </c>
      <c r="H1051" s="228">
        <v>6</v>
      </c>
    </row>
    <row r="1052" spans="1:8" ht="35.25" customHeight="1" x14ac:dyDescent="0.25">
      <c r="A1052" s="319"/>
      <c r="B1052" s="321"/>
      <c r="C1052" s="309" t="s">
        <v>1229</v>
      </c>
      <c r="D1052" s="309"/>
      <c r="E1052" s="309"/>
      <c r="F1052" s="309"/>
      <c r="G1052" s="167">
        <v>104</v>
      </c>
      <c r="H1052" s="228">
        <v>6</v>
      </c>
    </row>
    <row r="1053" spans="1:8" ht="79.5" customHeight="1" x14ac:dyDescent="0.25">
      <c r="A1053" s="313"/>
      <c r="B1053" s="322"/>
      <c r="C1053" s="309" t="s">
        <v>1230</v>
      </c>
      <c r="D1053" s="309"/>
      <c r="E1053" s="309"/>
      <c r="F1053" s="309"/>
      <c r="G1053" s="167">
        <v>36</v>
      </c>
      <c r="H1053" s="228">
        <v>6</v>
      </c>
    </row>
    <row r="1054" spans="1:8" ht="35.25" customHeight="1" x14ac:dyDescent="0.25">
      <c r="A1054" s="285">
        <v>6</v>
      </c>
      <c r="B1054" s="288" t="s">
        <v>408</v>
      </c>
      <c r="C1054" s="307" t="s">
        <v>826</v>
      </c>
      <c r="D1054" s="307"/>
      <c r="E1054" s="307"/>
      <c r="F1054" s="307"/>
      <c r="G1054" s="307"/>
      <c r="H1054" s="228">
        <v>7</v>
      </c>
    </row>
    <row r="1055" spans="1:8" ht="35.25" customHeight="1" x14ac:dyDescent="0.25">
      <c r="A1055" s="312">
        <v>7</v>
      </c>
      <c r="B1055" s="314" t="s">
        <v>410</v>
      </c>
      <c r="C1055" s="303" t="s">
        <v>391</v>
      </c>
      <c r="D1055" s="303" t="s">
        <v>392</v>
      </c>
      <c r="E1055" s="285" t="s">
        <v>392</v>
      </c>
      <c r="F1055" s="285" t="s">
        <v>393</v>
      </c>
      <c r="G1055" s="285" t="s">
        <v>394</v>
      </c>
      <c r="H1055" s="228">
        <v>8</v>
      </c>
    </row>
    <row r="1056" spans="1:8" ht="35.25" customHeight="1" x14ac:dyDescent="0.25">
      <c r="A1056" s="313"/>
      <c r="B1056" s="315"/>
      <c r="C1056" s="310" t="s">
        <v>792</v>
      </c>
      <c r="D1056" s="311"/>
      <c r="E1056" s="286">
        <v>120</v>
      </c>
      <c r="F1056" s="286">
        <v>140</v>
      </c>
      <c r="G1056" s="286" t="s">
        <v>793</v>
      </c>
      <c r="H1056" s="228">
        <v>9</v>
      </c>
    </row>
    <row r="1057" spans="1:8" ht="35.25" customHeight="1" x14ac:dyDescent="0.25">
      <c r="A1057" s="153"/>
      <c r="B1057" s="292"/>
      <c r="C1057" s="157"/>
      <c r="D1057" s="169"/>
      <c r="E1057" s="169"/>
      <c r="F1057" s="169"/>
      <c r="G1057" s="239"/>
      <c r="H1057" s="228">
        <v>0</v>
      </c>
    </row>
    <row r="1058" spans="1:8" ht="35.25" customHeight="1" x14ac:dyDescent="0.25">
      <c r="A1058" s="153" t="s">
        <v>1325</v>
      </c>
      <c r="B1058" s="306" t="s">
        <v>1324</v>
      </c>
      <c r="C1058" s="306"/>
      <c r="D1058" s="306"/>
      <c r="E1058" s="306"/>
      <c r="F1058" s="306"/>
      <c r="G1058" s="306"/>
      <c r="H1058" s="228">
        <v>1</v>
      </c>
    </row>
    <row r="1059" spans="1:8" ht="35.25" customHeight="1" x14ac:dyDescent="0.25">
      <c r="A1059" s="285">
        <v>1</v>
      </c>
      <c r="B1059" s="170" t="s">
        <v>397</v>
      </c>
      <c r="C1059" s="307" t="s">
        <v>798</v>
      </c>
      <c r="D1059" s="307"/>
      <c r="E1059" s="307"/>
      <c r="F1059" s="307"/>
      <c r="G1059" s="307"/>
      <c r="H1059" s="228">
        <v>2</v>
      </c>
    </row>
    <row r="1060" spans="1:8" ht="35.25" customHeight="1" x14ac:dyDescent="0.25">
      <c r="A1060" s="285">
        <v>2</v>
      </c>
      <c r="B1060" s="170" t="s">
        <v>399</v>
      </c>
      <c r="C1060" s="308">
        <f>SUBTOTAL(9,G1063:G1064)</f>
        <v>35</v>
      </c>
      <c r="D1060" s="309"/>
      <c r="E1060" s="309"/>
      <c r="F1060" s="309"/>
      <c r="G1060" s="309"/>
      <c r="H1060" s="228">
        <v>3</v>
      </c>
    </row>
    <row r="1061" spans="1:8" ht="138.75" customHeight="1" x14ac:dyDescent="0.25">
      <c r="A1061" s="285">
        <v>3</v>
      </c>
      <c r="B1061" s="170" t="s">
        <v>400</v>
      </c>
      <c r="C1061" s="307" t="s">
        <v>1231</v>
      </c>
      <c r="D1061" s="307"/>
      <c r="E1061" s="307"/>
      <c r="F1061" s="307"/>
      <c r="G1061" s="307"/>
      <c r="H1061" s="228">
        <v>4</v>
      </c>
    </row>
    <row r="1062" spans="1:8" ht="35.25" customHeight="1" x14ac:dyDescent="0.25">
      <c r="A1062" s="285">
        <v>4</v>
      </c>
      <c r="B1062" s="170" t="s">
        <v>402</v>
      </c>
      <c r="C1062" s="307" t="s">
        <v>830</v>
      </c>
      <c r="D1062" s="307"/>
      <c r="E1062" s="307"/>
      <c r="F1062" s="307"/>
      <c r="G1062" s="307"/>
      <c r="H1062" s="228">
        <v>5</v>
      </c>
    </row>
    <row r="1063" spans="1:8" ht="63" customHeight="1" x14ac:dyDescent="0.25">
      <c r="A1063" s="312">
        <v>5</v>
      </c>
      <c r="B1063" s="314" t="s">
        <v>404</v>
      </c>
      <c r="C1063" s="309" t="s">
        <v>1232</v>
      </c>
      <c r="D1063" s="309"/>
      <c r="E1063" s="309"/>
      <c r="F1063" s="309"/>
      <c r="G1063" s="167">
        <v>30</v>
      </c>
      <c r="H1063" s="228">
        <v>6</v>
      </c>
    </row>
    <row r="1064" spans="1:8" ht="51" customHeight="1" x14ac:dyDescent="0.25">
      <c r="A1064" s="313"/>
      <c r="B1064" s="315"/>
      <c r="C1064" s="309" t="s">
        <v>1233</v>
      </c>
      <c r="D1064" s="309"/>
      <c r="E1064" s="309"/>
      <c r="F1064" s="309"/>
      <c r="G1064" s="167">
        <v>5</v>
      </c>
      <c r="H1064" s="228">
        <v>6</v>
      </c>
    </row>
    <row r="1065" spans="1:8" ht="35.25" customHeight="1" x14ac:dyDescent="0.25">
      <c r="A1065" s="285">
        <v>6</v>
      </c>
      <c r="B1065" s="288" t="s">
        <v>408</v>
      </c>
      <c r="C1065" s="307" t="s">
        <v>1234</v>
      </c>
      <c r="D1065" s="307"/>
      <c r="E1065" s="307"/>
      <c r="F1065" s="307"/>
      <c r="G1065" s="307"/>
      <c r="H1065" s="228">
        <v>7</v>
      </c>
    </row>
    <row r="1066" spans="1:8" ht="35.25" customHeight="1" x14ac:dyDescent="0.25">
      <c r="A1066" s="312">
        <v>7</v>
      </c>
      <c r="B1066" s="314" t="s">
        <v>410</v>
      </c>
      <c r="C1066" s="303" t="s">
        <v>391</v>
      </c>
      <c r="D1066" s="303" t="s">
        <v>392</v>
      </c>
      <c r="E1066" s="285" t="s">
        <v>392</v>
      </c>
      <c r="F1066" s="285" t="s">
        <v>393</v>
      </c>
      <c r="G1066" s="285" t="s">
        <v>394</v>
      </c>
      <c r="H1066" s="228">
        <v>8</v>
      </c>
    </row>
    <row r="1067" spans="1:8" ht="35.25" customHeight="1" x14ac:dyDescent="0.25">
      <c r="A1067" s="313"/>
      <c r="B1067" s="315"/>
      <c r="C1067" s="310" t="s">
        <v>792</v>
      </c>
      <c r="D1067" s="311"/>
      <c r="E1067" s="286">
        <v>75</v>
      </c>
      <c r="F1067" s="286">
        <v>100</v>
      </c>
      <c r="G1067" s="286" t="s">
        <v>793</v>
      </c>
      <c r="H1067" s="228">
        <v>9</v>
      </c>
    </row>
    <row r="1068" spans="1:8" ht="35.25" customHeight="1" x14ac:dyDescent="0.2">
      <c r="A1068" s="3"/>
      <c r="B1068" s="6"/>
      <c r="C1068" s="3"/>
      <c r="D1068" s="3"/>
      <c r="E1068" s="3"/>
      <c r="F1068" s="3"/>
      <c r="G1068" s="299"/>
      <c r="H1068" s="228">
        <v>0</v>
      </c>
    </row>
    <row r="1069" spans="1:8" ht="35.25" customHeight="1" x14ac:dyDescent="0.25">
      <c r="A1069" s="153" t="s">
        <v>1122</v>
      </c>
      <c r="B1069" s="306" t="s">
        <v>1121</v>
      </c>
      <c r="C1069" s="306"/>
      <c r="D1069" s="306"/>
      <c r="E1069" s="306"/>
      <c r="F1069" s="306"/>
      <c r="G1069" s="306"/>
      <c r="H1069" s="228">
        <v>1</v>
      </c>
    </row>
    <row r="1070" spans="1:8" ht="35.25" customHeight="1" x14ac:dyDescent="0.25">
      <c r="A1070" s="285">
        <v>1</v>
      </c>
      <c r="B1070" s="288" t="s">
        <v>397</v>
      </c>
      <c r="C1070" s="307" t="s">
        <v>798</v>
      </c>
      <c r="D1070" s="307"/>
      <c r="E1070" s="307"/>
      <c r="F1070" s="307"/>
      <c r="G1070" s="307"/>
      <c r="H1070" s="228">
        <v>2</v>
      </c>
    </row>
    <row r="1071" spans="1:8" ht="35.25" customHeight="1" x14ac:dyDescent="0.25">
      <c r="A1071" s="285">
        <v>2</v>
      </c>
      <c r="B1071" s="288" t="s">
        <v>399</v>
      </c>
      <c r="C1071" s="308">
        <f>SUM(G1074:G1074)</f>
        <v>180</v>
      </c>
      <c r="D1071" s="309"/>
      <c r="E1071" s="309"/>
      <c r="F1071" s="309"/>
      <c r="G1071" s="309"/>
      <c r="H1071" s="228">
        <v>3</v>
      </c>
    </row>
    <row r="1072" spans="1:8" ht="273.75" customHeight="1" x14ac:dyDescent="0.25">
      <c r="A1072" s="285">
        <v>3</v>
      </c>
      <c r="B1072" s="288" t="s">
        <v>400</v>
      </c>
      <c r="C1072" s="307" t="s">
        <v>1235</v>
      </c>
      <c r="D1072" s="307"/>
      <c r="E1072" s="307"/>
      <c r="F1072" s="307"/>
      <c r="G1072" s="307"/>
      <c r="H1072" s="228">
        <v>4</v>
      </c>
    </row>
    <row r="1073" spans="1:8" ht="35.25" customHeight="1" x14ac:dyDescent="0.25">
      <c r="A1073" s="285">
        <v>4</v>
      </c>
      <c r="B1073" s="288" t="s">
        <v>402</v>
      </c>
      <c r="C1073" s="307" t="s">
        <v>816</v>
      </c>
      <c r="D1073" s="307"/>
      <c r="E1073" s="307"/>
      <c r="F1073" s="307"/>
      <c r="G1073" s="307"/>
      <c r="H1073" s="228">
        <v>5</v>
      </c>
    </row>
    <row r="1074" spans="1:8" ht="48" customHeight="1" x14ac:dyDescent="0.25">
      <c r="A1074" s="285">
        <v>5</v>
      </c>
      <c r="B1074" s="288" t="s">
        <v>404</v>
      </c>
      <c r="C1074" s="309" t="s">
        <v>1236</v>
      </c>
      <c r="D1074" s="309"/>
      <c r="E1074" s="309"/>
      <c r="F1074" s="309"/>
      <c r="G1074" s="167">
        <v>180</v>
      </c>
      <c r="H1074" s="228">
        <v>6</v>
      </c>
    </row>
    <row r="1075" spans="1:8" ht="35.25" customHeight="1" x14ac:dyDescent="0.25">
      <c r="A1075" s="285">
        <v>6</v>
      </c>
      <c r="B1075" s="288" t="s">
        <v>408</v>
      </c>
      <c r="C1075" s="307" t="s">
        <v>826</v>
      </c>
      <c r="D1075" s="307"/>
      <c r="E1075" s="307"/>
      <c r="F1075" s="307"/>
      <c r="G1075" s="307"/>
      <c r="H1075" s="228">
        <v>7</v>
      </c>
    </row>
    <row r="1076" spans="1:8" ht="35.25" customHeight="1" x14ac:dyDescent="0.25">
      <c r="A1076" s="312">
        <v>7</v>
      </c>
      <c r="B1076" s="314" t="s">
        <v>410</v>
      </c>
      <c r="C1076" s="303" t="s">
        <v>391</v>
      </c>
      <c r="D1076" s="303" t="s">
        <v>392</v>
      </c>
      <c r="E1076" s="285" t="s">
        <v>392</v>
      </c>
      <c r="F1076" s="285" t="s">
        <v>393</v>
      </c>
      <c r="G1076" s="285" t="s">
        <v>394</v>
      </c>
      <c r="H1076" s="228">
        <v>8</v>
      </c>
    </row>
    <row r="1077" spans="1:8" ht="35.25" customHeight="1" x14ac:dyDescent="0.25">
      <c r="A1077" s="313"/>
      <c r="B1077" s="315"/>
      <c r="C1077" s="310" t="s">
        <v>792</v>
      </c>
      <c r="D1077" s="311"/>
      <c r="E1077" s="286">
        <v>994</v>
      </c>
      <c r="F1077" s="286">
        <v>1000</v>
      </c>
      <c r="G1077" s="286" t="s">
        <v>793</v>
      </c>
      <c r="H1077" s="228">
        <v>9</v>
      </c>
    </row>
    <row r="1078" spans="1:8" ht="35.25" customHeight="1" x14ac:dyDescent="0.25">
      <c r="A1078" s="153"/>
      <c r="B1078" s="292"/>
      <c r="C1078" s="157"/>
      <c r="D1078" s="169"/>
      <c r="E1078" s="169"/>
      <c r="F1078" s="169"/>
      <c r="G1078" s="239"/>
      <c r="H1078" s="228">
        <v>0</v>
      </c>
    </row>
    <row r="1079" spans="1:8" ht="35.25" customHeight="1" x14ac:dyDescent="0.25">
      <c r="A1079" s="153" t="s">
        <v>831</v>
      </c>
      <c r="B1079" s="306" t="s">
        <v>832</v>
      </c>
      <c r="C1079" s="306"/>
      <c r="D1079" s="306"/>
      <c r="E1079" s="306"/>
      <c r="F1079" s="306"/>
      <c r="G1079" s="306"/>
      <c r="H1079" s="228">
        <v>1</v>
      </c>
    </row>
    <row r="1080" spans="1:8" ht="35.25" customHeight="1" x14ac:dyDescent="0.25">
      <c r="A1080" s="285">
        <v>1</v>
      </c>
      <c r="B1080" s="170" t="s">
        <v>397</v>
      </c>
      <c r="C1080" s="307" t="s">
        <v>833</v>
      </c>
      <c r="D1080" s="307"/>
      <c r="E1080" s="307"/>
      <c r="F1080" s="307"/>
      <c r="G1080" s="307"/>
      <c r="H1080" s="228">
        <v>2</v>
      </c>
    </row>
    <row r="1081" spans="1:8" ht="35.25" customHeight="1" x14ac:dyDescent="0.25">
      <c r="A1081" s="285">
        <v>2</v>
      </c>
      <c r="B1081" s="170" t="s">
        <v>399</v>
      </c>
      <c r="C1081" s="308">
        <f>SUM(G1084:G1085)</f>
        <v>650</v>
      </c>
      <c r="D1081" s="309"/>
      <c r="E1081" s="309"/>
      <c r="F1081" s="309"/>
      <c r="G1081" s="309"/>
      <c r="H1081" s="228">
        <v>3</v>
      </c>
    </row>
    <row r="1082" spans="1:8" ht="61.5" customHeight="1" x14ac:dyDescent="0.25">
      <c r="A1082" s="285">
        <v>3</v>
      </c>
      <c r="B1082" s="170" t="s">
        <v>400</v>
      </c>
      <c r="C1082" s="307" t="s">
        <v>834</v>
      </c>
      <c r="D1082" s="307"/>
      <c r="E1082" s="307"/>
      <c r="F1082" s="307"/>
      <c r="G1082" s="307"/>
      <c r="H1082" s="228">
        <v>4</v>
      </c>
    </row>
    <row r="1083" spans="1:8" ht="35.25" customHeight="1" x14ac:dyDescent="0.25">
      <c r="A1083" s="285">
        <v>4</v>
      </c>
      <c r="B1083" s="170" t="s">
        <v>402</v>
      </c>
      <c r="C1083" s="307" t="s">
        <v>835</v>
      </c>
      <c r="D1083" s="307"/>
      <c r="E1083" s="307"/>
      <c r="F1083" s="307"/>
      <c r="G1083" s="307"/>
      <c r="H1083" s="228">
        <v>5</v>
      </c>
    </row>
    <row r="1084" spans="1:8" ht="35.25" customHeight="1" x14ac:dyDescent="0.25">
      <c r="A1084" s="312">
        <v>5</v>
      </c>
      <c r="B1084" s="314" t="s">
        <v>404</v>
      </c>
      <c r="C1084" s="309" t="s">
        <v>730</v>
      </c>
      <c r="D1084" s="309"/>
      <c r="E1084" s="309"/>
      <c r="F1084" s="309"/>
      <c r="G1084" s="281">
        <v>220</v>
      </c>
      <c r="H1084" s="228">
        <v>6</v>
      </c>
    </row>
    <row r="1085" spans="1:8" ht="35.25" customHeight="1" x14ac:dyDescent="0.25">
      <c r="A1085" s="313"/>
      <c r="B1085" s="315"/>
      <c r="C1085" s="309" t="s">
        <v>836</v>
      </c>
      <c r="D1085" s="309"/>
      <c r="E1085" s="309"/>
      <c r="F1085" s="309"/>
      <c r="G1085" s="281">
        <v>430</v>
      </c>
      <c r="H1085" s="228">
        <v>6</v>
      </c>
    </row>
    <row r="1086" spans="1:8" ht="35.25" customHeight="1" x14ac:dyDescent="0.25">
      <c r="A1086" s="285">
        <v>6</v>
      </c>
      <c r="B1086" s="288" t="s">
        <v>408</v>
      </c>
      <c r="C1086" s="307" t="s">
        <v>826</v>
      </c>
      <c r="D1086" s="307"/>
      <c r="E1086" s="307"/>
      <c r="F1086" s="307"/>
      <c r="G1086" s="307"/>
      <c r="H1086" s="228">
        <v>7</v>
      </c>
    </row>
    <row r="1087" spans="1:8" ht="35.25" customHeight="1" x14ac:dyDescent="0.25">
      <c r="A1087" s="312">
        <v>7</v>
      </c>
      <c r="B1087" s="314" t="s">
        <v>410</v>
      </c>
      <c r="C1087" s="303" t="s">
        <v>391</v>
      </c>
      <c r="D1087" s="303" t="s">
        <v>392</v>
      </c>
      <c r="E1087" s="285" t="s">
        <v>392</v>
      </c>
      <c r="F1087" s="285" t="s">
        <v>393</v>
      </c>
      <c r="G1087" s="285" t="s">
        <v>394</v>
      </c>
      <c r="H1087" s="228">
        <v>8</v>
      </c>
    </row>
    <row r="1088" spans="1:8" ht="35.25" customHeight="1" x14ac:dyDescent="0.25">
      <c r="A1088" s="313"/>
      <c r="B1088" s="315"/>
      <c r="C1088" s="310" t="s">
        <v>837</v>
      </c>
      <c r="D1088" s="311"/>
      <c r="E1088" s="286">
        <v>800</v>
      </c>
      <c r="F1088" s="286">
        <v>800</v>
      </c>
      <c r="G1088" s="286"/>
      <c r="H1088" s="228">
        <v>9</v>
      </c>
    </row>
    <row r="1089" spans="1:8" ht="35.25" customHeight="1" x14ac:dyDescent="0.2">
      <c r="A1089" s="3"/>
      <c r="B1089" s="6"/>
      <c r="C1089" s="3"/>
      <c r="D1089" s="3"/>
      <c r="E1089" s="3"/>
      <c r="F1089" s="3"/>
      <c r="G1089" s="299"/>
      <c r="H1089" s="228">
        <v>0</v>
      </c>
    </row>
    <row r="1090" spans="1:8" ht="35.25" customHeight="1" x14ac:dyDescent="0.25">
      <c r="A1090" s="153" t="s">
        <v>1123</v>
      </c>
      <c r="B1090" s="306" t="s">
        <v>838</v>
      </c>
      <c r="C1090" s="306"/>
      <c r="D1090" s="306"/>
      <c r="E1090" s="306"/>
      <c r="F1090" s="306"/>
      <c r="G1090" s="306"/>
      <c r="H1090" s="228">
        <v>1</v>
      </c>
    </row>
    <row r="1091" spans="1:8" ht="35.25" customHeight="1" x14ac:dyDescent="0.25">
      <c r="A1091" s="285">
        <v>1</v>
      </c>
      <c r="B1091" s="288" t="s">
        <v>397</v>
      </c>
      <c r="C1091" s="307" t="s">
        <v>798</v>
      </c>
      <c r="D1091" s="307"/>
      <c r="E1091" s="307"/>
      <c r="F1091" s="307"/>
      <c r="G1091" s="307"/>
      <c r="H1091" s="228">
        <v>2</v>
      </c>
    </row>
    <row r="1092" spans="1:8" ht="35.25" customHeight="1" x14ac:dyDescent="0.25">
      <c r="A1092" s="285">
        <v>2</v>
      </c>
      <c r="B1092" s="288" t="s">
        <v>399</v>
      </c>
      <c r="C1092" s="308">
        <f>SUM(G1095:G1096)</f>
        <v>27</v>
      </c>
      <c r="D1092" s="309"/>
      <c r="E1092" s="309"/>
      <c r="F1092" s="309"/>
      <c r="G1092" s="309"/>
      <c r="H1092" s="228">
        <v>3</v>
      </c>
    </row>
    <row r="1093" spans="1:8" ht="222" customHeight="1" x14ac:dyDescent="0.25">
      <c r="A1093" s="285">
        <v>3</v>
      </c>
      <c r="B1093" s="288" t="s">
        <v>400</v>
      </c>
      <c r="C1093" s="307" t="s">
        <v>1237</v>
      </c>
      <c r="D1093" s="307"/>
      <c r="E1093" s="307"/>
      <c r="F1093" s="307"/>
      <c r="G1093" s="307"/>
      <c r="H1093" s="228">
        <v>4</v>
      </c>
    </row>
    <row r="1094" spans="1:8" ht="35.25" customHeight="1" x14ac:dyDescent="0.25">
      <c r="A1094" s="285">
        <v>4</v>
      </c>
      <c r="B1094" s="288" t="s">
        <v>402</v>
      </c>
      <c r="C1094" s="307" t="s">
        <v>839</v>
      </c>
      <c r="D1094" s="307"/>
      <c r="E1094" s="307"/>
      <c r="F1094" s="307"/>
      <c r="G1094" s="307"/>
      <c r="H1094" s="228">
        <v>5</v>
      </c>
    </row>
    <row r="1095" spans="1:8" ht="57" customHeight="1" x14ac:dyDescent="0.25">
      <c r="A1095" s="312">
        <v>5</v>
      </c>
      <c r="B1095" s="314" t="s">
        <v>404</v>
      </c>
      <c r="C1095" s="309" t="s">
        <v>1238</v>
      </c>
      <c r="D1095" s="309"/>
      <c r="E1095" s="309"/>
      <c r="F1095" s="309"/>
      <c r="G1095" s="167">
        <v>21</v>
      </c>
      <c r="H1095" s="228">
        <v>6</v>
      </c>
    </row>
    <row r="1096" spans="1:8" ht="67.5" customHeight="1" x14ac:dyDescent="0.25">
      <c r="A1096" s="313"/>
      <c r="B1096" s="315"/>
      <c r="C1096" s="309" t="s">
        <v>1239</v>
      </c>
      <c r="D1096" s="309"/>
      <c r="E1096" s="309"/>
      <c r="F1096" s="309"/>
      <c r="G1096" s="167">
        <v>6</v>
      </c>
      <c r="H1096" s="228">
        <v>6</v>
      </c>
    </row>
    <row r="1097" spans="1:8" ht="35.25" customHeight="1" x14ac:dyDescent="0.25">
      <c r="A1097" s="285">
        <v>6</v>
      </c>
      <c r="B1097" s="288" t="s">
        <v>408</v>
      </c>
      <c r="C1097" s="307" t="s">
        <v>826</v>
      </c>
      <c r="D1097" s="307"/>
      <c r="E1097" s="307"/>
      <c r="F1097" s="307"/>
      <c r="G1097" s="307"/>
      <c r="H1097" s="228">
        <v>7</v>
      </c>
    </row>
    <row r="1098" spans="1:8" ht="35.25" customHeight="1" x14ac:dyDescent="0.25">
      <c r="A1098" s="312">
        <v>7</v>
      </c>
      <c r="B1098" s="314" t="s">
        <v>410</v>
      </c>
      <c r="C1098" s="303" t="s">
        <v>391</v>
      </c>
      <c r="D1098" s="303" t="s">
        <v>392</v>
      </c>
      <c r="E1098" s="285" t="s">
        <v>392</v>
      </c>
      <c r="F1098" s="285" t="s">
        <v>393</v>
      </c>
      <c r="G1098" s="285" t="s">
        <v>394</v>
      </c>
      <c r="H1098" s="228">
        <v>8</v>
      </c>
    </row>
    <row r="1099" spans="1:8" ht="35.25" customHeight="1" x14ac:dyDescent="0.25">
      <c r="A1099" s="313"/>
      <c r="B1099" s="315"/>
      <c r="C1099" s="310" t="s">
        <v>792</v>
      </c>
      <c r="D1099" s="311"/>
      <c r="E1099" s="286">
        <v>10</v>
      </c>
      <c r="F1099" s="286">
        <v>18</v>
      </c>
      <c r="G1099" s="286" t="s">
        <v>793</v>
      </c>
      <c r="H1099" s="228">
        <v>9</v>
      </c>
    </row>
    <row r="1100" spans="1:8" ht="35.25" customHeight="1" x14ac:dyDescent="0.2">
      <c r="A1100" s="3"/>
      <c r="B1100" s="6"/>
      <c r="C1100" s="3"/>
      <c r="D1100" s="3"/>
      <c r="E1100" s="3"/>
      <c r="F1100" s="3"/>
      <c r="G1100" s="300"/>
      <c r="H1100" s="228">
        <v>0</v>
      </c>
    </row>
    <row r="1101" spans="1:8" ht="35.25" customHeight="1" x14ac:dyDescent="0.25">
      <c r="A1101" s="153" t="s">
        <v>1124</v>
      </c>
      <c r="B1101" s="306" t="s">
        <v>1125</v>
      </c>
      <c r="C1101" s="306"/>
      <c r="D1101" s="306"/>
      <c r="E1101" s="306"/>
      <c r="F1101" s="306"/>
      <c r="G1101" s="306"/>
      <c r="H1101" s="228">
        <v>1</v>
      </c>
    </row>
    <row r="1102" spans="1:8" ht="35.25" customHeight="1" x14ac:dyDescent="0.25">
      <c r="A1102" s="285">
        <v>1</v>
      </c>
      <c r="B1102" s="288" t="s">
        <v>397</v>
      </c>
      <c r="C1102" s="307" t="s">
        <v>798</v>
      </c>
      <c r="D1102" s="307"/>
      <c r="E1102" s="307"/>
      <c r="F1102" s="307"/>
      <c r="G1102" s="307"/>
      <c r="H1102" s="228">
        <v>2</v>
      </c>
    </row>
    <row r="1103" spans="1:8" ht="35.25" customHeight="1" x14ac:dyDescent="0.25">
      <c r="A1103" s="285">
        <v>2</v>
      </c>
      <c r="B1103" s="288" t="s">
        <v>399</v>
      </c>
      <c r="C1103" s="308">
        <f>SUM(G1106:G1106)</f>
        <v>25</v>
      </c>
      <c r="D1103" s="309"/>
      <c r="E1103" s="309"/>
      <c r="F1103" s="309"/>
      <c r="G1103" s="309"/>
      <c r="H1103" s="228">
        <v>3</v>
      </c>
    </row>
    <row r="1104" spans="1:8" ht="96.75" customHeight="1" x14ac:dyDescent="0.25">
      <c r="A1104" s="285">
        <v>3</v>
      </c>
      <c r="B1104" s="288" t="s">
        <v>400</v>
      </c>
      <c r="C1104" s="307" t="s">
        <v>1240</v>
      </c>
      <c r="D1104" s="307"/>
      <c r="E1104" s="307"/>
      <c r="F1104" s="307"/>
      <c r="G1104" s="307"/>
      <c r="H1104" s="228">
        <v>4</v>
      </c>
    </row>
    <row r="1105" spans="1:8" ht="35.25" customHeight="1" x14ac:dyDescent="0.25">
      <c r="A1105" s="285">
        <v>4</v>
      </c>
      <c r="B1105" s="288" t="s">
        <v>402</v>
      </c>
      <c r="C1105" s="307" t="s">
        <v>839</v>
      </c>
      <c r="D1105" s="307"/>
      <c r="E1105" s="307"/>
      <c r="F1105" s="307"/>
      <c r="G1105" s="307"/>
      <c r="H1105" s="228">
        <v>5</v>
      </c>
    </row>
    <row r="1106" spans="1:8" ht="35.25" customHeight="1" x14ac:dyDescent="0.25">
      <c r="A1106" s="285">
        <v>5</v>
      </c>
      <c r="B1106" s="288" t="s">
        <v>404</v>
      </c>
      <c r="C1106" s="309" t="s">
        <v>1241</v>
      </c>
      <c r="D1106" s="309"/>
      <c r="E1106" s="309"/>
      <c r="F1106" s="309"/>
      <c r="G1106" s="167">
        <v>25</v>
      </c>
      <c r="H1106" s="228">
        <v>6</v>
      </c>
    </row>
    <row r="1107" spans="1:8" ht="35.25" customHeight="1" x14ac:dyDescent="0.25">
      <c r="A1107" s="285">
        <v>6</v>
      </c>
      <c r="B1107" s="288" t="s">
        <v>408</v>
      </c>
      <c r="C1107" s="307" t="s">
        <v>826</v>
      </c>
      <c r="D1107" s="307"/>
      <c r="E1107" s="307"/>
      <c r="F1107" s="307"/>
      <c r="G1107" s="307"/>
      <c r="H1107" s="228">
        <v>7</v>
      </c>
    </row>
    <row r="1108" spans="1:8" ht="35.25" customHeight="1" x14ac:dyDescent="0.25">
      <c r="A1108" s="312">
        <v>7</v>
      </c>
      <c r="B1108" s="314" t="s">
        <v>410</v>
      </c>
      <c r="C1108" s="303" t="s">
        <v>391</v>
      </c>
      <c r="D1108" s="303" t="s">
        <v>392</v>
      </c>
      <c r="E1108" s="285" t="s">
        <v>392</v>
      </c>
      <c r="F1108" s="285" t="s">
        <v>393</v>
      </c>
      <c r="G1108" s="285" t="s">
        <v>394</v>
      </c>
      <c r="H1108" s="228">
        <v>8</v>
      </c>
    </row>
    <row r="1109" spans="1:8" ht="35.25" customHeight="1" x14ac:dyDescent="0.25">
      <c r="A1109" s="313"/>
      <c r="B1109" s="315"/>
      <c r="C1109" s="310" t="s">
        <v>792</v>
      </c>
      <c r="D1109" s="311"/>
      <c r="E1109" s="286">
        <v>19</v>
      </c>
      <c r="F1109" s="286">
        <v>20</v>
      </c>
      <c r="G1109" s="286" t="s">
        <v>793</v>
      </c>
      <c r="H1109" s="228">
        <v>9</v>
      </c>
    </row>
    <row r="1110" spans="1:8" ht="35.25" customHeight="1" x14ac:dyDescent="0.2">
      <c r="A1110" s="3"/>
      <c r="B1110" s="6"/>
      <c r="C1110" s="3"/>
      <c r="D1110" s="3"/>
      <c r="E1110" s="3"/>
      <c r="F1110" s="3"/>
      <c r="G1110" s="300"/>
      <c r="H1110" s="228">
        <v>0</v>
      </c>
    </row>
    <row r="1111" spans="1:8" ht="35.25" customHeight="1" x14ac:dyDescent="0.25">
      <c r="A1111" s="153" t="s">
        <v>1126</v>
      </c>
      <c r="B1111" s="306" t="s">
        <v>840</v>
      </c>
      <c r="C1111" s="306"/>
      <c r="D1111" s="306"/>
      <c r="E1111" s="306"/>
      <c r="F1111" s="306"/>
      <c r="G1111" s="306"/>
      <c r="H1111" s="228">
        <v>1</v>
      </c>
    </row>
    <row r="1112" spans="1:8" ht="35.25" customHeight="1" x14ac:dyDescent="0.25">
      <c r="A1112" s="285">
        <v>1</v>
      </c>
      <c r="B1112" s="288" t="s">
        <v>397</v>
      </c>
      <c r="C1112" s="307" t="s">
        <v>798</v>
      </c>
      <c r="D1112" s="307"/>
      <c r="E1112" s="307"/>
      <c r="F1112" s="307"/>
      <c r="G1112" s="307"/>
      <c r="H1112" s="228">
        <v>2</v>
      </c>
    </row>
    <row r="1113" spans="1:8" ht="35.25" customHeight="1" x14ac:dyDescent="0.25">
      <c r="A1113" s="285">
        <v>2</v>
      </c>
      <c r="B1113" s="288" t="s">
        <v>399</v>
      </c>
      <c r="C1113" s="308">
        <f>SUM(G1116:G1116)</f>
        <v>25</v>
      </c>
      <c r="D1113" s="309"/>
      <c r="E1113" s="309"/>
      <c r="F1113" s="309"/>
      <c r="G1113" s="309"/>
      <c r="H1113" s="228">
        <v>3</v>
      </c>
    </row>
    <row r="1114" spans="1:8" ht="147" customHeight="1" x14ac:dyDescent="0.25">
      <c r="A1114" s="285">
        <v>3</v>
      </c>
      <c r="B1114" s="288" t="s">
        <v>400</v>
      </c>
      <c r="C1114" s="307" t="s">
        <v>1242</v>
      </c>
      <c r="D1114" s="307"/>
      <c r="E1114" s="307"/>
      <c r="F1114" s="307"/>
      <c r="G1114" s="307"/>
      <c r="H1114" s="228">
        <v>4</v>
      </c>
    </row>
    <row r="1115" spans="1:8" ht="35.25" customHeight="1" x14ac:dyDescent="0.25">
      <c r="A1115" s="285">
        <v>4</v>
      </c>
      <c r="B1115" s="288" t="s">
        <v>402</v>
      </c>
      <c r="C1115" s="307" t="s">
        <v>841</v>
      </c>
      <c r="D1115" s="307"/>
      <c r="E1115" s="307"/>
      <c r="F1115" s="307"/>
      <c r="G1115" s="307"/>
      <c r="H1115" s="228">
        <v>5</v>
      </c>
    </row>
    <row r="1116" spans="1:8" ht="35.25" customHeight="1" x14ac:dyDescent="0.25">
      <c r="A1116" s="285">
        <v>5</v>
      </c>
      <c r="B1116" s="288" t="s">
        <v>404</v>
      </c>
      <c r="C1116" s="309" t="s">
        <v>830</v>
      </c>
      <c r="D1116" s="309"/>
      <c r="E1116" s="309"/>
      <c r="F1116" s="309"/>
      <c r="G1116" s="167">
        <v>25</v>
      </c>
      <c r="H1116" s="228">
        <v>6</v>
      </c>
    </row>
    <row r="1117" spans="1:8" ht="35.25" customHeight="1" x14ac:dyDescent="0.25">
      <c r="A1117" s="285">
        <v>6</v>
      </c>
      <c r="B1117" s="288" t="s">
        <v>408</v>
      </c>
      <c r="C1117" s="307" t="s">
        <v>826</v>
      </c>
      <c r="D1117" s="307"/>
      <c r="E1117" s="307"/>
      <c r="F1117" s="307"/>
      <c r="G1117" s="307"/>
      <c r="H1117" s="228">
        <v>7</v>
      </c>
    </row>
    <row r="1118" spans="1:8" ht="35.25" customHeight="1" x14ac:dyDescent="0.25">
      <c r="A1118" s="312">
        <v>7</v>
      </c>
      <c r="B1118" s="314" t="s">
        <v>410</v>
      </c>
      <c r="C1118" s="303" t="s">
        <v>391</v>
      </c>
      <c r="D1118" s="303" t="s">
        <v>392</v>
      </c>
      <c r="E1118" s="285" t="s">
        <v>392</v>
      </c>
      <c r="F1118" s="285" t="s">
        <v>393</v>
      </c>
      <c r="G1118" s="285" t="s">
        <v>394</v>
      </c>
      <c r="H1118" s="228">
        <v>8</v>
      </c>
    </row>
    <row r="1119" spans="1:8" ht="35.25" customHeight="1" x14ac:dyDescent="0.25">
      <c r="A1119" s="313"/>
      <c r="B1119" s="315"/>
      <c r="C1119" s="310" t="s">
        <v>792</v>
      </c>
      <c r="D1119" s="311"/>
      <c r="E1119" s="286">
        <v>57</v>
      </c>
      <c r="F1119" s="286">
        <v>60</v>
      </c>
      <c r="G1119" s="286" t="s">
        <v>793</v>
      </c>
      <c r="H1119" s="228">
        <v>9</v>
      </c>
    </row>
    <row r="1120" spans="1:8" ht="35.25" customHeight="1" x14ac:dyDescent="0.2">
      <c r="A1120" s="3"/>
      <c r="B1120" s="6"/>
      <c r="C1120" s="3"/>
      <c r="D1120" s="3"/>
      <c r="E1120" s="3"/>
      <c r="F1120" s="3"/>
      <c r="G1120" s="300"/>
      <c r="H1120" s="228">
        <v>0</v>
      </c>
    </row>
    <row r="1121" spans="1:8" ht="35.25" customHeight="1" x14ac:dyDescent="0.25">
      <c r="A1121" s="181" t="s">
        <v>1127</v>
      </c>
      <c r="B1121" s="426" t="s">
        <v>842</v>
      </c>
      <c r="C1121" s="426"/>
      <c r="D1121" s="426"/>
      <c r="E1121" s="426"/>
      <c r="F1121" s="426"/>
      <c r="G1121" s="426"/>
      <c r="H1121" s="228">
        <v>1</v>
      </c>
    </row>
    <row r="1122" spans="1:8" ht="35.25" customHeight="1" x14ac:dyDescent="0.25">
      <c r="A1122" s="296">
        <v>1</v>
      </c>
      <c r="B1122" s="183" t="s">
        <v>397</v>
      </c>
      <c r="C1122" s="427" t="s">
        <v>843</v>
      </c>
      <c r="D1122" s="427"/>
      <c r="E1122" s="427"/>
      <c r="F1122" s="427"/>
      <c r="G1122" s="427"/>
      <c r="H1122" s="228">
        <v>2</v>
      </c>
    </row>
    <row r="1123" spans="1:8" ht="35.25" customHeight="1" x14ac:dyDescent="0.25">
      <c r="A1123" s="296">
        <v>2</v>
      </c>
      <c r="B1123" s="183" t="s">
        <v>399</v>
      </c>
      <c r="C1123" s="429">
        <f>SUM(G1126:G1126)</f>
        <v>528</v>
      </c>
      <c r="D1123" s="430"/>
      <c r="E1123" s="430"/>
      <c r="F1123" s="430"/>
      <c r="G1123" s="430"/>
      <c r="H1123" s="228">
        <v>3</v>
      </c>
    </row>
    <row r="1124" spans="1:8" ht="63" customHeight="1" x14ac:dyDescent="0.25">
      <c r="A1124" s="296">
        <v>3</v>
      </c>
      <c r="B1124" s="183" t="s">
        <v>400</v>
      </c>
      <c r="C1124" s="427" t="s">
        <v>1326</v>
      </c>
      <c r="D1124" s="427"/>
      <c r="E1124" s="427"/>
      <c r="F1124" s="427"/>
      <c r="G1124" s="427"/>
      <c r="H1124" s="228">
        <v>4</v>
      </c>
    </row>
    <row r="1125" spans="1:8" ht="35.25" customHeight="1" x14ac:dyDescent="0.25">
      <c r="A1125" s="296">
        <v>4</v>
      </c>
      <c r="B1125" s="183" t="s">
        <v>402</v>
      </c>
      <c r="C1125" s="427" t="s">
        <v>841</v>
      </c>
      <c r="D1125" s="427"/>
      <c r="E1125" s="427"/>
      <c r="F1125" s="427"/>
      <c r="G1125" s="427"/>
      <c r="H1125" s="228">
        <v>5</v>
      </c>
    </row>
    <row r="1126" spans="1:8" ht="35.25" customHeight="1" x14ac:dyDescent="0.25">
      <c r="A1126" s="296">
        <v>5</v>
      </c>
      <c r="B1126" s="183" t="s">
        <v>404</v>
      </c>
      <c r="C1126" s="430" t="s">
        <v>30</v>
      </c>
      <c r="D1126" s="430"/>
      <c r="E1126" s="430"/>
      <c r="F1126" s="430"/>
      <c r="G1126" s="184">
        <v>528</v>
      </c>
      <c r="H1126" s="228">
        <v>6</v>
      </c>
    </row>
    <row r="1127" spans="1:8" ht="35.25" customHeight="1" x14ac:dyDescent="0.25">
      <c r="A1127" s="296">
        <v>6</v>
      </c>
      <c r="B1127" s="183" t="s">
        <v>408</v>
      </c>
      <c r="C1127" s="427" t="s">
        <v>845</v>
      </c>
      <c r="D1127" s="427"/>
      <c r="E1127" s="427"/>
      <c r="F1127" s="427"/>
      <c r="G1127" s="427"/>
      <c r="H1127" s="228">
        <v>7</v>
      </c>
    </row>
    <row r="1128" spans="1:8" ht="35.25" customHeight="1" x14ac:dyDescent="0.25">
      <c r="A1128" s="316">
        <v>7</v>
      </c>
      <c r="B1128" s="316" t="s">
        <v>410</v>
      </c>
      <c r="C1128" s="428" t="s">
        <v>391</v>
      </c>
      <c r="D1128" s="428" t="s">
        <v>392</v>
      </c>
      <c r="E1128" s="296" t="s">
        <v>392</v>
      </c>
      <c r="F1128" s="296" t="s">
        <v>393</v>
      </c>
      <c r="G1128" s="296" t="s">
        <v>394</v>
      </c>
      <c r="H1128" s="228">
        <v>8</v>
      </c>
    </row>
    <row r="1129" spans="1:8" ht="35.25" customHeight="1" x14ac:dyDescent="0.25">
      <c r="A1129" s="317"/>
      <c r="B1129" s="317"/>
      <c r="C1129" s="439" t="s">
        <v>846</v>
      </c>
      <c r="D1129" s="440"/>
      <c r="E1129" s="295">
        <v>78</v>
      </c>
      <c r="F1129" s="295">
        <v>85</v>
      </c>
      <c r="G1129" s="295"/>
      <c r="H1129" s="228">
        <v>9</v>
      </c>
    </row>
    <row r="1130" spans="1:8" ht="35.25" customHeight="1" x14ac:dyDescent="0.2">
      <c r="A1130" s="3"/>
      <c r="B1130" s="6"/>
      <c r="C1130" s="3"/>
      <c r="D1130" s="3"/>
      <c r="E1130" s="3"/>
      <c r="F1130" s="3"/>
      <c r="G1130" s="300"/>
      <c r="H1130" s="228">
        <v>0</v>
      </c>
    </row>
    <row r="1131" spans="1:8" ht="35.25" customHeight="1" x14ac:dyDescent="0.25">
      <c r="A1131" s="181" t="s">
        <v>1128</v>
      </c>
      <c r="B1131" s="306" t="s">
        <v>1129</v>
      </c>
      <c r="C1131" s="306"/>
      <c r="D1131" s="306"/>
      <c r="E1131" s="306"/>
      <c r="F1131" s="306"/>
      <c r="G1131" s="306"/>
      <c r="H1131" s="228">
        <v>1</v>
      </c>
    </row>
    <row r="1132" spans="1:8" ht="35.25" customHeight="1" x14ac:dyDescent="0.25">
      <c r="A1132" s="296">
        <v>1</v>
      </c>
      <c r="B1132" s="183" t="s">
        <v>397</v>
      </c>
      <c r="C1132" s="307" t="s">
        <v>798</v>
      </c>
      <c r="D1132" s="307"/>
      <c r="E1132" s="307"/>
      <c r="F1132" s="307"/>
      <c r="G1132" s="307"/>
      <c r="H1132" s="228">
        <v>2</v>
      </c>
    </row>
    <row r="1133" spans="1:8" ht="35.25" customHeight="1" x14ac:dyDescent="0.25">
      <c r="A1133" s="296">
        <v>2</v>
      </c>
      <c r="B1133" s="183" t="s">
        <v>399</v>
      </c>
      <c r="C1133" s="308">
        <f>SUM(G1138:G1138)</f>
        <v>300</v>
      </c>
      <c r="D1133" s="309"/>
      <c r="E1133" s="309"/>
      <c r="F1133" s="309"/>
      <c r="G1133" s="309"/>
      <c r="H1133" s="228">
        <v>3</v>
      </c>
    </row>
    <row r="1134" spans="1:8" ht="291.75" customHeight="1" x14ac:dyDescent="0.25">
      <c r="A1134" s="316">
        <v>3</v>
      </c>
      <c r="B1134" s="316" t="s">
        <v>400</v>
      </c>
      <c r="C1134" s="435" t="s">
        <v>1288</v>
      </c>
      <c r="D1134" s="436"/>
      <c r="E1134" s="436"/>
      <c r="F1134" s="436"/>
      <c r="G1134" s="436"/>
      <c r="H1134" s="228">
        <v>4</v>
      </c>
    </row>
    <row r="1135" spans="1:8" ht="291.75" customHeight="1" x14ac:dyDescent="0.25">
      <c r="A1135" s="318"/>
      <c r="B1135" s="318"/>
      <c r="C1135" s="437"/>
      <c r="D1135" s="438"/>
      <c r="E1135" s="438"/>
      <c r="F1135" s="438"/>
      <c r="G1135" s="438"/>
      <c r="H1135" s="228">
        <v>4</v>
      </c>
    </row>
    <row r="1136" spans="1:8" ht="313.5" customHeight="1" x14ac:dyDescent="0.25">
      <c r="A1136" s="317"/>
      <c r="B1136" s="317"/>
      <c r="C1136" s="437"/>
      <c r="D1136" s="438"/>
      <c r="E1136" s="438"/>
      <c r="F1136" s="438"/>
      <c r="G1136" s="438"/>
      <c r="H1136" s="228">
        <v>4</v>
      </c>
    </row>
    <row r="1137" spans="1:8" ht="35.25" customHeight="1" x14ac:dyDescent="0.25">
      <c r="A1137" s="296">
        <v>4</v>
      </c>
      <c r="B1137" s="183" t="s">
        <v>402</v>
      </c>
      <c r="C1137" s="307" t="s">
        <v>839</v>
      </c>
      <c r="D1137" s="307"/>
      <c r="E1137" s="307"/>
      <c r="F1137" s="307"/>
      <c r="G1137" s="307"/>
      <c r="H1137" s="228">
        <v>5</v>
      </c>
    </row>
    <row r="1138" spans="1:8" ht="35.25" customHeight="1" x14ac:dyDescent="0.25">
      <c r="A1138" s="296">
        <v>5</v>
      </c>
      <c r="B1138" s="183" t="s">
        <v>404</v>
      </c>
      <c r="C1138" s="309" t="s">
        <v>830</v>
      </c>
      <c r="D1138" s="309"/>
      <c r="E1138" s="309"/>
      <c r="F1138" s="309"/>
      <c r="G1138" s="184">
        <v>300</v>
      </c>
      <c r="H1138" s="228">
        <v>6</v>
      </c>
    </row>
    <row r="1139" spans="1:8" ht="35.25" customHeight="1" x14ac:dyDescent="0.25">
      <c r="A1139" s="296">
        <v>7</v>
      </c>
      <c r="B1139" s="183" t="s">
        <v>408</v>
      </c>
      <c r="C1139" s="307" t="s">
        <v>826</v>
      </c>
      <c r="D1139" s="307"/>
      <c r="E1139" s="307"/>
      <c r="F1139" s="307"/>
      <c r="G1139" s="307"/>
      <c r="H1139" s="228">
        <v>7</v>
      </c>
    </row>
    <row r="1140" spans="1:8" ht="35.25" customHeight="1" x14ac:dyDescent="0.25">
      <c r="A1140" s="316">
        <v>7</v>
      </c>
      <c r="B1140" s="316" t="s">
        <v>410</v>
      </c>
      <c r="C1140" s="303" t="s">
        <v>391</v>
      </c>
      <c r="D1140" s="303" t="s">
        <v>392</v>
      </c>
      <c r="E1140" s="285" t="s">
        <v>392</v>
      </c>
      <c r="F1140" s="285" t="s">
        <v>393</v>
      </c>
      <c r="G1140" s="285" t="s">
        <v>394</v>
      </c>
      <c r="H1140" s="228">
        <v>8</v>
      </c>
    </row>
    <row r="1141" spans="1:8" ht="35.25" customHeight="1" x14ac:dyDescent="0.25">
      <c r="A1141" s="317"/>
      <c r="B1141" s="317"/>
      <c r="C1141" s="310" t="s">
        <v>792</v>
      </c>
      <c r="D1141" s="311"/>
      <c r="E1141" s="286">
        <v>53</v>
      </c>
      <c r="F1141" s="286">
        <v>60</v>
      </c>
      <c r="G1141" s="286" t="s">
        <v>793</v>
      </c>
      <c r="H1141" s="228">
        <v>9</v>
      </c>
    </row>
    <row r="1142" spans="1:8" ht="35.25" customHeight="1" x14ac:dyDescent="0.2">
      <c r="A1142" s="3"/>
      <c r="B1142" s="6"/>
      <c r="C1142" s="3"/>
      <c r="D1142" s="3"/>
      <c r="E1142" s="3"/>
      <c r="F1142" s="3"/>
      <c r="G1142" s="300"/>
      <c r="H1142" s="228">
        <v>0</v>
      </c>
    </row>
    <row r="1143" spans="1:8" ht="35.25" customHeight="1" x14ac:dyDescent="0.25">
      <c r="A1143" s="153" t="s">
        <v>1130</v>
      </c>
      <c r="B1143" s="306" t="s">
        <v>1131</v>
      </c>
      <c r="C1143" s="306"/>
      <c r="D1143" s="306"/>
      <c r="E1143" s="306"/>
      <c r="F1143" s="306"/>
      <c r="G1143" s="306"/>
      <c r="H1143" s="228">
        <v>1</v>
      </c>
    </row>
    <row r="1144" spans="1:8" ht="35.25" customHeight="1" x14ac:dyDescent="0.25">
      <c r="A1144" s="285">
        <v>1</v>
      </c>
      <c r="B1144" s="288" t="s">
        <v>397</v>
      </c>
      <c r="C1144" s="307" t="s">
        <v>798</v>
      </c>
      <c r="D1144" s="307"/>
      <c r="E1144" s="307"/>
      <c r="F1144" s="307"/>
      <c r="G1144" s="307"/>
      <c r="H1144" s="228">
        <v>2</v>
      </c>
    </row>
    <row r="1145" spans="1:8" ht="35.25" customHeight="1" x14ac:dyDescent="0.25">
      <c r="A1145" s="285">
        <v>2</v>
      </c>
      <c r="B1145" s="288" t="s">
        <v>399</v>
      </c>
      <c r="C1145" s="308">
        <f>SUM(G1148:G1148)</f>
        <v>25</v>
      </c>
      <c r="D1145" s="309"/>
      <c r="E1145" s="309"/>
      <c r="F1145" s="309"/>
      <c r="G1145" s="309"/>
      <c r="H1145" s="228">
        <v>3</v>
      </c>
    </row>
    <row r="1146" spans="1:8" ht="35.25" customHeight="1" x14ac:dyDescent="0.25">
      <c r="A1146" s="285">
        <v>3</v>
      </c>
      <c r="B1146" s="288" t="s">
        <v>400</v>
      </c>
      <c r="C1146" s="307" t="s">
        <v>1243</v>
      </c>
      <c r="D1146" s="307"/>
      <c r="E1146" s="307"/>
      <c r="F1146" s="307"/>
      <c r="G1146" s="307"/>
      <c r="H1146" s="228">
        <v>4</v>
      </c>
    </row>
    <row r="1147" spans="1:8" ht="35.25" customHeight="1" x14ac:dyDescent="0.25">
      <c r="A1147" s="285">
        <v>4</v>
      </c>
      <c r="B1147" s="288" t="s">
        <v>402</v>
      </c>
      <c r="C1147" s="307" t="s">
        <v>839</v>
      </c>
      <c r="D1147" s="307"/>
      <c r="E1147" s="307"/>
      <c r="F1147" s="307"/>
      <c r="G1147" s="307"/>
      <c r="H1147" s="228">
        <v>5</v>
      </c>
    </row>
    <row r="1148" spans="1:8" ht="35.25" customHeight="1" x14ac:dyDescent="0.25">
      <c r="A1148" s="285">
        <v>5</v>
      </c>
      <c r="B1148" s="288" t="s">
        <v>404</v>
      </c>
      <c r="C1148" s="309" t="s">
        <v>1244</v>
      </c>
      <c r="D1148" s="309"/>
      <c r="E1148" s="309"/>
      <c r="F1148" s="309"/>
      <c r="G1148" s="167">
        <v>25</v>
      </c>
      <c r="H1148" s="228">
        <v>6</v>
      </c>
    </row>
    <row r="1149" spans="1:8" ht="35.25" customHeight="1" x14ac:dyDescent="0.25">
      <c r="A1149" s="285">
        <v>6</v>
      </c>
      <c r="B1149" s="288" t="s">
        <v>408</v>
      </c>
      <c r="C1149" s="307" t="s">
        <v>826</v>
      </c>
      <c r="D1149" s="307"/>
      <c r="E1149" s="307"/>
      <c r="F1149" s="307"/>
      <c r="G1149" s="307"/>
      <c r="H1149" s="228">
        <v>7</v>
      </c>
    </row>
    <row r="1150" spans="1:8" ht="35.25" customHeight="1" x14ac:dyDescent="0.25">
      <c r="A1150" s="312">
        <v>7</v>
      </c>
      <c r="B1150" s="314" t="s">
        <v>410</v>
      </c>
      <c r="C1150" s="303" t="s">
        <v>391</v>
      </c>
      <c r="D1150" s="303" t="s">
        <v>392</v>
      </c>
      <c r="E1150" s="285" t="s">
        <v>392</v>
      </c>
      <c r="F1150" s="285" t="s">
        <v>393</v>
      </c>
      <c r="G1150" s="285" t="s">
        <v>394</v>
      </c>
      <c r="H1150" s="228">
        <v>8</v>
      </c>
    </row>
    <row r="1151" spans="1:8" ht="35.25" customHeight="1" x14ac:dyDescent="0.25">
      <c r="A1151" s="313"/>
      <c r="B1151" s="315"/>
      <c r="C1151" s="310" t="s">
        <v>792</v>
      </c>
      <c r="D1151" s="311"/>
      <c r="E1151" s="286">
        <v>2</v>
      </c>
      <c r="F1151" s="286">
        <v>4</v>
      </c>
      <c r="G1151" s="286" t="s">
        <v>793</v>
      </c>
      <c r="H1151" s="228">
        <v>9</v>
      </c>
    </row>
    <row r="1152" spans="1:8" ht="35.25" customHeight="1" x14ac:dyDescent="0.2">
      <c r="A1152" s="3"/>
      <c r="B1152" s="6"/>
      <c r="C1152" s="3"/>
      <c r="D1152" s="3"/>
      <c r="E1152" s="3"/>
      <c r="F1152" s="3"/>
      <c r="G1152" s="300"/>
      <c r="H1152" s="228">
        <v>0</v>
      </c>
    </row>
    <row r="1153" spans="1:8" ht="35.25" customHeight="1" x14ac:dyDescent="0.25">
      <c r="A1153" s="153" t="s">
        <v>1133</v>
      </c>
      <c r="B1153" s="306" t="s">
        <v>1132</v>
      </c>
      <c r="C1153" s="306"/>
      <c r="D1153" s="306"/>
      <c r="E1153" s="306"/>
      <c r="F1153" s="306"/>
      <c r="G1153" s="306"/>
      <c r="H1153" s="228">
        <v>1</v>
      </c>
    </row>
    <row r="1154" spans="1:8" ht="35.25" customHeight="1" x14ac:dyDescent="0.25">
      <c r="A1154" s="285">
        <v>1</v>
      </c>
      <c r="B1154" s="288" t="s">
        <v>397</v>
      </c>
      <c r="C1154" s="307" t="s">
        <v>798</v>
      </c>
      <c r="D1154" s="307"/>
      <c r="E1154" s="307"/>
      <c r="F1154" s="307"/>
      <c r="G1154" s="307"/>
      <c r="H1154" s="228">
        <v>2</v>
      </c>
    </row>
    <row r="1155" spans="1:8" ht="35.25" customHeight="1" x14ac:dyDescent="0.25">
      <c r="A1155" s="285">
        <v>2</v>
      </c>
      <c r="B1155" s="288" t="s">
        <v>399</v>
      </c>
      <c r="C1155" s="308">
        <f>SUM(G1158:G1158)</f>
        <v>18</v>
      </c>
      <c r="D1155" s="309"/>
      <c r="E1155" s="309"/>
      <c r="F1155" s="309"/>
      <c r="G1155" s="309"/>
      <c r="H1155" s="228">
        <v>3</v>
      </c>
    </row>
    <row r="1156" spans="1:8" ht="132" customHeight="1" x14ac:dyDescent="0.25">
      <c r="A1156" s="285">
        <v>3</v>
      </c>
      <c r="B1156" s="288" t="s">
        <v>400</v>
      </c>
      <c r="C1156" s="307" t="s">
        <v>1245</v>
      </c>
      <c r="D1156" s="307"/>
      <c r="E1156" s="307"/>
      <c r="F1156" s="307"/>
      <c r="G1156" s="307"/>
      <c r="H1156" s="228">
        <v>4</v>
      </c>
    </row>
    <row r="1157" spans="1:8" ht="35.25" customHeight="1" x14ac:dyDescent="0.25">
      <c r="A1157" s="285">
        <v>4</v>
      </c>
      <c r="B1157" s="288" t="s">
        <v>402</v>
      </c>
      <c r="C1157" s="307" t="s">
        <v>847</v>
      </c>
      <c r="D1157" s="307"/>
      <c r="E1157" s="307"/>
      <c r="F1157" s="307"/>
      <c r="G1157" s="307"/>
      <c r="H1157" s="228">
        <v>5</v>
      </c>
    </row>
    <row r="1158" spans="1:8" ht="35.25" customHeight="1" x14ac:dyDescent="0.25">
      <c r="A1158" s="285">
        <v>5</v>
      </c>
      <c r="B1158" s="288" t="s">
        <v>404</v>
      </c>
      <c r="C1158" s="309" t="s">
        <v>848</v>
      </c>
      <c r="D1158" s="309"/>
      <c r="E1158" s="309"/>
      <c r="F1158" s="309"/>
      <c r="G1158" s="167">
        <v>18</v>
      </c>
      <c r="H1158" s="228">
        <v>6</v>
      </c>
    </row>
    <row r="1159" spans="1:8" ht="35.25" customHeight="1" x14ac:dyDescent="0.25">
      <c r="A1159" s="285">
        <v>6</v>
      </c>
      <c r="B1159" s="288" t="s">
        <v>408</v>
      </c>
      <c r="C1159" s="307" t="s">
        <v>849</v>
      </c>
      <c r="D1159" s="307"/>
      <c r="E1159" s="307"/>
      <c r="F1159" s="307"/>
      <c r="G1159" s="307"/>
      <c r="H1159" s="228">
        <v>7</v>
      </c>
    </row>
    <row r="1160" spans="1:8" ht="35.25" customHeight="1" x14ac:dyDescent="0.25">
      <c r="A1160" s="312">
        <v>7</v>
      </c>
      <c r="B1160" s="314" t="s">
        <v>410</v>
      </c>
      <c r="C1160" s="303" t="s">
        <v>391</v>
      </c>
      <c r="D1160" s="303" t="s">
        <v>392</v>
      </c>
      <c r="E1160" s="285" t="s">
        <v>392</v>
      </c>
      <c r="F1160" s="285" t="s">
        <v>393</v>
      </c>
      <c r="G1160" s="285" t="s">
        <v>394</v>
      </c>
      <c r="H1160" s="228">
        <v>8</v>
      </c>
    </row>
    <row r="1161" spans="1:8" ht="35.25" customHeight="1" x14ac:dyDescent="0.25">
      <c r="A1161" s="313"/>
      <c r="B1161" s="315"/>
      <c r="C1161" s="310" t="s">
        <v>850</v>
      </c>
      <c r="D1161" s="311"/>
      <c r="E1161" s="286">
        <v>5</v>
      </c>
      <c r="F1161" s="286">
        <v>8</v>
      </c>
      <c r="G1161" s="286" t="s">
        <v>793</v>
      </c>
      <c r="H1161" s="228">
        <v>9</v>
      </c>
    </row>
    <row r="1162" spans="1:8" ht="35.25" customHeight="1" x14ac:dyDescent="0.2">
      <c r="A1162" s="3"/>
      <c r="B1162" s="6"/>
      <c r="C1162" s="3"/>
      <c r="D1162" s="3"/>
      <c r="E1162" s="3"/>
      <c r="F1162" s="3"/>
      <c r="G1162" s="300"/>
      <c r="H1162" s="228">
        <v>0</v>
      </c>
    </row>
    <row r="1163" spans="1:8" ht="35.25" customHeight="1" x14ac:dyDescent="0.25">
      <c r="A1163" s="153" t="s">
        <v>1134</v>
      </c>
      <c r="B1163" s="306" t="s">
        <v>1327</v>
      </c>
      <c r="C1163" s="306"/>
      <c r="D1163" s="306"/>
      <c r="E1163" s="306"/>
      <c r="F1163" s="306"/>
      <c r="G1163" s="306"/>
      <c r="H1163" s="228">
        <v>1</v>
      </c>
    </row>
    <row r="1164" spans="1:8" ht="35.25" customHeight="1" x14ac:dyDescent="0.25">
      <c r="A1164" s="285">
        <v>1</v>
      </c>
      <c r="B1164" s="288" t="s">
        <v>397</v>
      </c>
      <c r="C1164" s="307" t="s">
        <v>798</v>
      </c>
      <c r="D1164" s="307"/>
      <c r="E1164" s="307"/>
      <c r="F1164" s="307"/>
      <c r="G1164" s="307"/>
      <c r="H1164" s="228">
        <v>2</v>
      </c>
    </row>
    <row r="1165" spans="1:8" ht="35.25" customHeight="1" x14ac:dyDescent="0.25">
      <c r="A1165" s="285">
        <v>2</v>
      </c>
      <c r="B1165" s="288" t="s">
        <v>399</v>
      </c>
      <c r="C1165" s="308">
        <f>SUM(G1168:G1168)</f>
        <v>10</v>
      </c>
      <c r="D1165" s="309"/>
      <c r="E1165" s="309"/>
      <c r="F1165" s="309"/>
      <c r="G1165" s="309"/>
      <c r="H1165" s="228">
        <v>3</v>
      </c>
    </row>
    <row r="1166" spans="1:8" ht="232.5" customHeight="1" x14ac:dyDescent="0.25">
      <c r="A1166" s="285">
        <v>3</v>
      </c>
      <c r="B1166" s="288" t="s">
        <v>400</v>
      </c>
      <c r="C1166" s="307" t="s">
        <v>1246</v>
      </c>
      <c r="D1166" s="307"/>
      <c r="E1166" s="307"/>
      <c r="F1166" s="307"/>
      <c r="G1166" s="307"/>
      <c r="H1166" s="228">
        <v>4</v>
      </c>
    </row>
    <row r="1167" spans="1:8" ht="35.25" customHeight="1" x14ac:dyDescent="0.25">
      <c r="A1167" s="285">
        <v>4</v>
      </c>
      <c r="B1167" s="288" t="s">
        <v>402</v>
      </c>
      <c r="C1167" s="307" t="s">
        <v>852</v>
      </c>
      <c r="D1167" s="307"/>
      <c r="E1167" s="307"/>
      <c r="F1167" s="307"/>
      <c r="G1167" s="307"/>
      <c r="H1167" s="228">
        <v>5</v>
      </c>
    </row>
    <row r="1168" spans="1:8" ht="35.25" customHeight="1" x14ac:dyDescent="0.25">
      <c r="A1168" s="285">
        <v>5</v>
      </c>
      <c r="B1168" s="288" t="s">
        <v>404</v>
      </c>
      <c r="C1168" s="309" t="s">
        <v>853</v>
      </c>
      <c r="D1168" s="309"/>
      <c r="E1168" s="309"/>
      <c r="F1168" s="309"/>
      <c r="G1168" s="167">
        <v>10</v>
      </c>
      <c r="H1168" s="228">
        <v>6</v>
      </c>
    </row>
    <row r="1169" spans="1:8" ht="35.25" customHeight="1" x14ac:dyDescent="0.25">
      <c r="A1169" s="285">
        <v>6</v>
      </c>
      <c r="B1169" s="288" t="s">
        <v>408</v>
      </c>
      <c r="C1169" s="307" t="s">
        <v>826</v>
      </c>
      <c r="D1169" s="307"/>
      <c r="E1169" s="307"/>
      <c r="F1169" s="307"/>
      <c r="G1169" s="307"/>
      <c r="H1169" s="228">
        <v>7</v>
      </c>
    </row>
    <row r="1170" spans="1:8" ht="35.25" customHeight="1" x14ac:dyDescent="0.25">
      <c r="A1170" s="312">
        <v>7</v>
      </c>
      <c r="B1170" s="314" t="s">
        <v>410</v>
      </c>
      <c r="C1170" s="303" t="s">
        <v>391</v>
      </c>
      <c r="D1170" s="303" t="s">
        <v>392</v>
      </c>
      <c r="E1170" s="285" t="s">
        <v>392</v>
      </c>
      <c r="F1170" s="285" t="s">
        <v>393</v>
      </c>
      <c r="G1170" s="285" t="s">
        <v>394</v>
      </c>
      <c r="H1170" s="228">
        <v>8</v>
      </c>
    </row>
    <row r="1171" spans="1:8" ht="35.25" customHeight="1" x14ac:dyDescent="0.25">
      <c r="A1171" s="313"/>
      <c r="B1171" s="315"/>
      <c r="C1171" s="310" t="s">
        <v>1328</v>
      </c>
      <c r="D1171" s="311"/>
      <c r="E1171" s="286">
        <v>25</v>
      </c>
      <c r="F1171" s="286">
        <v>50</v>
      </c>
      <c r="G1171" s="286" t="s">
        <v>793</v>
      </c>
      <c r="H1171" s="228">
        <v>9</v>
      </c>
    </row>
    <row r="1172" spans="1:8" ht="35.25" customHeight="1" x14ac:dyDescent="0.2">
      <c r="A1172" s="3"/>
      <c r="B1172" s="6"/>
      <c r="C1172" s="3"/>
      <c r="D1172" s="3"/>
      <c r="E1172" s="3"/>
      <c r="F1172" s="3"/>
      <c r="G1172" s="300"/>
      <c r="H1172" s="228">
        <v>0</v>
      </c>
    </row>
    <row r="1173" spans="1:8" ht="35.25" customHeight="1" x14ac:dyDescent="0.25">
      <c r="A1173" s="153" t="s">
        <v>1135</v>
      </c>
      <c r="B1173" s="306" t="s">
        <v>1329</v>
      </c>
      <c r="C1173" s="306"/>
      <c r="D1173" s="306"/>
      <c r="E1173" s="306"/>
      <c r="F1173" s="306"/>
      <c r="G1173" s="306"/>
      <c r="H1173" s="228">
        <v>1</v>
      </c>
    </row>
    <row r="1174" spans="1:8" ht="35.25" customHeight="1" x14ac:dyDescent="0.25">
      <c r="A1174" s="285">
        <v>1</v>
      </c>
      <c r="B1174" s="288" t="s">
        <v>397</v>
      </c>
      <c r="C1174" s="307" t="s">
        <v>798</v>
      </c>
      <c r="D1174" s="307"/>
      <c r="E1174" s="307"/>
      <c r="F1174" s="307"/>
      <c r="G1174" s="307"/>
      <c r="H1174" s="228">
        <v>2</v>
      </c>
    </row>
    <row r="1175" spans="1:8" ht="35.25" customHeight="1" x14ac:dyDescent="0.25">
      <c r="A1175" s="285">
        <v>2</v>
      </c>
      <c r="B1175" s="288" t="s">
        <v>399</v>
      </c>
      <c r="C1175" s="308">
        <f>SUM(G1178:G1178)</f>
        <v>10</v>
      </c>
      <c r="D1175" s="309"/>
      <c r="E1175" s="309"/>
      <c r="F1175" s="309"/>
      <c r="G1175" s="309"/>
      <c r="H1175" s="228">
        <v>3</v>
      </c>
    </row>
    <row r="1176" spans="1:8" ht="189" customHeight="1" x14ac:dyDescent="0.25">
      <c r="A1176" s="285">
        <v>3</v>
      </c>
      <c r="B1176" s="288" t="s">
        <v>400</v>
      </c>
      <c r="C1176" s="307" t="s">
        <v>1247</v>
      </c>
      <c r="D1176" s="307"/>
      <c r="E1176" s="307"/>
      <c r="F1176" s="307"/>
      <c r="G1176" s="307"/>
      <c r="H1176" s="228">
        <v>4</v>
      </c>
    </row>
    <row r="1177" spans="1:8" ht="35.25" customHeight="1" x14ac:dyDescent="0.25">
      <c r="A1177" s="285">
        <v>4</v>
      </c>
      <c r="B1177" s="288" t="s">
        <v>402</v>
      </c>
      <c r="C1177" s="307" t="s">
        <v>839</v>
      </c>
      <c r="D1177" s="307"/>
      <c r="E1177" s="307"/>
      <c r="F1177" s="307"/>
      <c r="G1177" s="307"/>
      <c r="H1177" s="228">
        <v>5</v>
      </c>
    </row>
    <row r="1178" spans="1:8" ht="69.75" customHeight="1" x14ac:dyDescent="0.25">
      <c r="A1178" s="285">
        <v>5</v>
      </c>
      <c r="B1178" s="288" t="s">
        <v>404</v>
      </c>
      <c r="C1178" s="309" t="s">
        <v>1248</v>
      </c>
      <c r="D1178" s="309"/>
      <c r="E1178" s="309"/>
      <c r="F1178" s="309"/>
      <c r="G1178" s="167">
        <v>10</v>
      </c>
      <c r="H1178" s="228">
        <v>6</v>
      </c>
    </row>
    <row r="1179" spans="1:8" ht="35.25" customHeight="1" x14ac:dyDescent="0.25">
      <c r="A1179" s="285">
        <v>6</v>
      </c>
      <c r="B1179" s="288" t="s">
        <v>408</v>
      </c>
      <c r="C1179" s="307" t="s">
        <v>826</v>
      </c>
      <c r="D1179" s="307"/>
      <c r="E1179" s="307"/>
      <c r="F1179" s="307"/>
      <c r="G1179" s="307"/>
      <c r="H1179" s="228">
        <v>7</v>
      </c>
    </row>
    <row r="1180" spans="1:8" ht="35.25" customHeight="1" x14ac:dyDescent="0.25">
      <c r="A1180" s="312">
        <v>7</v>
      </c>
      <c r="B1180" s="314" t="s">
        <v>410</v>
      </c>
      <c r="C1180" s="303" t="s">
        <v>391</v>
      </c>
      <c r="D1180" s="303" t="s">
        <v>392</v>
      </c>
      <c r="E1180" s="285" t="s">
        <v>392</v>
      </c>
      <c r="F1180" s="285" t="s">
        <v>393</v>
      </c>
      <c r="G1180" s="285" t="s">
        <v>394</v>
      </c>
      <c r="H1180" s="228">
        <v>8</v>
      </c>
    </row>
    <row r="1181" spans="1:8" ht="35.25" customHeight="1" x14ac:dyDescent="0.25">
      <c r="A1181" s="313"/>
      <c r="B1181" s="315"/>
      <c r="C1181" s="310" t="s">
        <v>1328</v>
      </c>
      <c r="D1181" s="311"/>
      <c r="E1181" s="286">
        <v>0</v>
      </c>
      <c r="F1181" s="286">
        <v>10</v>
      </c>
      <c r="G1181" s="286" t="s">
        <v>793</v>
      </c>
      <c r="H1181" s="228">
        <v>9</v>
      </c>
    </row>
    <row r="1182" spans="1:8" ht="35.25" customHeight="1" x14ac:dyDescent="0.2">
      <c r="A1182" s="3"/>
      <c r="B1182" s="6"/>
      <c r="C1182" s="3"/>
      <c r="D1182" s="3"/>
      <c r="E1182" s="3"/>
      <c r="F1182" s="3"/>
      <c r="G1182" s="300"/>
      <c r="H1182" s="228">
        <v>0</v>
      </c>
    </row>
    <row r="1183" spans="1:8" ht="35.25" customHeight="1" x14ac:dyDescent="0.25">
      <c r="A1183" s="153" t="s">
        <v>1136</v>
      </c>
      <c r="B1183" s="306" t="s">
        <v>1330</v>
      </c>
      <c r="C1183" s="306"/>
      <c r="D1183" s="306"/>
      <c r="E1183" s="306"/>
      <c r="F1183" s="306"/>
      <c r="G1183" s="306"/>
      <c r="H1183" s="228">
        <v>1</v>
      </c>
    </row>
    <row r="1184" spans="1:8" ht="35.25" customHeight="1" x14ac:dyDescent="0.25">
      <c r="A1184" s="285">
        <v>1</v>
      </c>
      <c r="B1184" s="288" t="s">
        <v>397</v>
      </c>
      <c r="C1184" s="307" t="s">
        <v>798</v>
      </c>
      <c r="D1184" s="307"/>
      <c r="E1184" s="307"/>
      <c r="F1184" s="307"/>
      <c r="G1184" s="307"/>
      <c r="H1184" s="228">
        <v>2</v>
      </c>
    </row>
    <row r="1185" spans="1:8" ht="35.25" customHeight="1" x14ac:dyDescent="0.25">
      <c r="A1185" s="285">
        <v>2</v>
      </c>
      <c r="B1185" s="288" t="s">
        <v>399</v>
      </c>
      <c r="C1185" s="308">
        <f>SUM(G1188:G1189)</f>
        <v>40</v>
      </c>
      <c r="D1185" s="309"/>
      <c r="E1185" s="309"/>
      <c r="F1185" s="309"/>
      <c r="G1185" s="309"/>
      <c r="H1185" s="228">
        <v>3</v>
      </c>
    </row>
    <row r="1186" spans="1:8" ht="132.75" customHeight="1" x14ac:dyDescent="0.25">
      <c r="A1186" s="285">
        <v>3</v>
      </c>
      <c r="B1186" s="288" t="s">
        <v>400</v>
      </c>
      <c r="C1186" s="307" t="s">
        <v>1249</v>
      </c>
      <c r="D1186" s="307"/>
      <c r="E1186" s="307"/>
      <c r="F1186" s="307"/>
      <c r="G1186" s="307"/>
      <c r="H1186" s="228">
        <v>4</v>
      </c>
    </row>
    <row r="1187" spans="1:8" ht="35.25" customHeight="1" x14ac:dyDescent="0.25">
      <c r="A1187" s="285">
        <v>4</v>
      </c>
      <c r="B1187" s="288" t="s">
        <v>402</v>
      </c>
      <c r="C1187" s="307" t="s">
        <v>855</v>
      </c>
      <c r="D1187" s="307"/>
      <c r="E1187" s="307"/>
      <c r="F1187" s="307"/>
      <c r="G1187" s="307"/>
      <c r="H1187" s="228">
        <v>5</v>
      </c>
    </row>
    <row r="1188" spans="1:8" ht="55.5" customHeight="1" x14ac:dyDescent="0.25">
      <c r="A1188" s="312">
        <v>5</v>
      </c>
      <c r="B1188" s="314" t="s">
        <v>404</v>
      </c>
      <c r="C1188" s="309" t="s">
        <v>1250</v>
      </c>
      <c r="D1188" s="309"/>
      <c r="E1188" s="309"/>
      <c r="F1188" s="309"/>
      <c r="G1188" s="167">
        <v>27.5</v>
      </c>
      <c r="H1188" s="228">
        <v>6</v>
      </c>
    </row>
    <row r="1189" spans="1:8" ht="67.5" customHeight="1" x14ac:dyDescent="0.25">
      <c r="A1189" s="313"/>
      <c r="B1189" s="315"/>
      <c r="C1189" s="309" t="s">
        <v>1251</v>
      </c>
      <c r="D1189" s="309"/>
      <c r="E1189" s="309"/>
      <c r="F1189" s="309"/>
      <c r="G1189" s="167">
        <v>12.5</v>
      </c>
      <c r="H1189" s="228">
        <v>6</v>
      </c>
    </row>
    <row r="1190" spans="1:8" ht="35.25" customHeight="1" x14ac:dyDescent="0.25">
      <c r="A1190" s="285">
        <v>6</v>
      </c>
      <c r="B1190" s="288" t="s">
        <v>408</v>
      </c>
      <c r="C1190" s="307" t="s">
        <v>826</v>
      </c>
      <c r="D1190" s="307"/>
      <c r="E1190" s="307"/>
      <c r="F1190" s="307"/>
      <c r="G1190" s="307"/>
      <c r="H1190" s="228">
        <v>7</v>
      </c>
    </row>
    <row r="1191" spans="1:8" ht="35.25" customHeight="1" x14ac:dyDescent="0.25">
      <c r="A1191" s="312">
        <v>7</v>
      </c>
      <c r="B1191" s="314" t="s">
        <v>410</v>
      </c>
      <c r="C1191" s="303" t="s">
        <v>391</v>
      </c>
      <c r="D1191" s="303" t="s">
        <v>392</v>
      </c>
      <c r="E1191" s="285" t="s">
        <v>392</v>
      </c>
      <c r="F1191" s="285" t="s">
        <v>393</v>
      </c>
      <c r="G1191" s="285" t="s">
        <v>394</v>
      </c>
      <c r="H1191" s="228">
        <v>8</v>
      </c>
    </row>
    <row r="1192" spans="1:8" ht="35.25" customHeight="1" x14ac:dyDescent="0.25">
      <c r="A1192" s="313"/>
      <c r="B1192" s="315"/>
      <c r="C1192" s="310" t="s">
        <v>1328</v>
      </c>
      <c r="D1192" s="311"/>
      <c r="E1192" s="286">
        <v>20</v>
      </c>
      <c r="F1192" s="286">
        <v>20</v>
      </c>
      <c r="G1192" s="286" t="s">
        <v>793</v>
      </c>
      <c r="H1192" s="228">
        <v>9</v>
      </c>
    </row>
    <row r="1193" spans="1:8" ht="35.25" customHeight="1" x14ac:dyDescent="0.2">
      <c r="A1193" s="3"/>
      <c r="B1193" s="6"/>
      <c r="C1193" s="3"/>
      <c r="D1193" s="3"/>
      <c r="E1193" s="3"/>
      <c r="F1193" s="3"/>
      <c r="G1193" s="300"/>
      <c r="H1193" s="228">
        <v>0</v>
      </c>
    </row>
    <row r="1194" spans="1:8" ht="35.25" customHeight="1" x14ac:dyDescent="0.25">
      <c r="A1194" s="153" t="s">
        <v>1138</v>
      </c>
      <c r="B1194" s="306" t="s">
        <v>1331</v>
      </c>
      <c r="C1194" s="306"/>
      <c r="D1194" s="306"/>
      <c r="E1194" s="306"/>
      <c r="F1194" s="306"/>
      <c r="G1194" s="306"/>
      <c r="H1194" s="228">
        <v>1</v>
      </c>
    </row>
    <row r="1195" spans="1:8" ht="35.25" customHeight="1" x14ac:dyDescent="0.25">
      <c r="A1195" s="285">
        <v>1</v>
      </c>
      <c r="B1195" s="288" t="s">
        <v>397</v>
      </c>
      <c r="C1195" s="307" t="s">
        <v>798</v>
      </c>
      <c r="D1195" s="307"/>
      <c r="E1195" s="307"/>
      <c r="F1195" s="307"/>
      <c r="G1195" s="307"/>
      <c r="H1195" s="228">
        <v>2</v>
      </c>
    </row>
    <row r="1196" spans="1:8" ht="35.25" customHeight="1" x14ac:dyDescent="0.25">
      <c r="A1196" s="285">
        <v>2</v>
      </c>
      <c r="B1196" s="288" t="s">
        <v>399</v>
      </c>
      <c r="C1196" s="308">
        <f>SUM(G1199:G1200)</f>
        <v>7</v>
      </c>
      <c r="D1196" s="309"/>
      <c r="E1196" s="309"/>
      <c r="F1196" s="309"/>
      <c r="G1196" s="309"/>
      <c r="H1196" s="228">
        <v>3</v>
      </c>
    </row>
    <row r="1197" spans="1:8" ht="201.75" customHeight="1" x14ac:dyDescent="0.25">
      <c r="A1197" s="285">
        <v>3</v>
      </c>
      <c r="B1197" s="288" t="s">
        <v>400</v>
      </c>
      <c r="C1197" s="307" t="s">
        <v>1287</v>
      </c>
      <c r="D1197" s="307"/>
      <c r="E1197" s="307"/>
      <c r="F1197" s="307"/>
      <c r="G1197" s="307"/>
      <c r="H1197" s="228">
        <v>4</v>
      </c>
    </row>
    <row r="1198" spans="1:8" ht="35.25" customHeight="1" x14ac:dyDescent="0.25">
      <c r="A1198" s="285">
        <v>4</v>
      </c>
      <c r="B1198" s="288" t="s">
        <v>402</v>
      </c>
      <c r="C1198" s="307" t="s">
        <v>839</v>
      </c>
      <c r="D1198" s="307"/>
      <c r="E1198" s="307"/>
      <c r="F1198" s="307"/>
      <c r="G1198" s="307"/>
      <c r="H1198" s="228">
        <v>5</v>
      </c>
    </row>
    <row r="1199" spans="1:8" ht="54.75" customHeight="1" x14ac:dyDescent="0.25">
      <c r="A1199" s="312">
        <v>5</v>
      </c>
      <c r="B1199" s="314" t="s">
        <v>404</v>
      </c>
      <c r="C1199" s="309" t="s">
        <v>1253</v>
      </c>
      <c r="D1199" s="309"/>
      <c r="E1199" s="309"/>
      <c r="F1199" s="309"/>
      <c r="G1199" s="167">
        <v>6</v>
      </c>
      <c r="H1199" s="228">
        <v>6</v>
      </c>
    </row>
    <row r="1200" spans="1:8" ht="55.5" customHeight="1" x14ac:dyDescent="0.25">
      <c r="A1200" s="313"/>
      <c r="B1200" s="315"/>
      <c r="C1200" s="309" t="s">
        <v>1254</v>
      </c>
      <c r="D1200" s="309"/>
      <c r="E1200" s="309"/>
      <c r="F1200" s="309"/>
      <c r="G1200" s="167">
        <v>1</v>
      </c>
      <c r="H1200" s="228">
        <v>6</v>
      </c>
    </row>
    <row r="1201" spans="1:8" ht="35.25" customHeight="1" x14ac:dyDescent="0.25">
      <c r="A1201" s="285">
        <v>6</v>
      </c>
      <c r="B1201" s="288" t="s">
        <v>408</v>
      </c>
      <c r="C1201" s="307" t="s">
        <v>826</v>
      </c>
      <c r="D1201" s="307"/>
      <c r="E1201" s="307"/>
      <c r="F1201" s="307"/>
      <c r="G1201" s="307"/>
      <c r="H1201" s="228">
        <v>7</v>
      </c>
    </row>
    <row r="1202" spans="1:8" ht="35.25" customHeight="1" x14ac:dyDescent="0.25">
      <c r="A1202" s="285">
        <v>7</v>
      </c>
      <c r="B1202" s="314" t="s">
        <v>410</v>
      </c>
      <c r="C1202" s="303" t="s">
        <v>391</v>
      </c>
      <c r="D1202" s="303" t="s">
        <v>392</v>
      </c>
      <c r="E1202" s="285" t="s">
        <v>392</v>
      </c>
      <c r="F1202" s="285" t="s">
        <v>393</v>
      </c>
      <c r="G1202" s="285" t="s">
        <v>394</v>
      </c>
      <c r="H1202" s="228">
        <v>8</v>
      </c>
    </row>
    <row r="1203" spans="1:8" ht="35.25" customHeight="1" x14ac:dyDescent="0.25">
      <c r="A1203" s="285">
        <v>8</v>
      </c>
      <c r="B1203" s="315"/>
      <c r="C1203" s="310" t="s">
        <v>1328</v>
      </c>
      <c r="D1203" s="311"/>
      <c r="E1203" s="286">
        <v>3</v>
      </c>
      <c r="F1203" s="286">
        <v>6</v>
      </c>
      <c r="G1203" s="286" t="s">
        <v>793</v>
      </c>
      <c r="H1203" s="228">
        <v>9</v>
      </c>
    </row>
    <row r="1204" spans="1:8" ht="35.25" customHeight="1" x14ac:dyDescent="0.2">
      <c r="A1204" s="3"/>
      <c r="B1204" s="6"/>
      <c r="C1204" s="3"/>
      <c r="D1204" s="3"/>
      <c r="E1204" s="3"/>
      <c r="F1204" s="3"/>
      <c r="G1204" s="300"/>
      <c r="H1204" s="228">
        <v>0</v>
      </c>
    </row>
    <row r="1205" spans="1:8" ht="35.25" customHeight="1" x14ac:dyDescent="0.25">
      <c r="A1205" s="153" t="s">
        <v>1140</v>
      </c>
      <c r="B1205" s="306" t="s">
        <v>1332</v>
      </c>
      <c r="C1205" s="306"/>
      <c r="D1205" s="306"/>
      <c r="E1205" s="306"/>
      <c r="F1205" s="306"/>
      <c r="G1205" s="306"/>
      <c r="H1205" s="228">
        <v>1</v>
      </c>
    </row>
    <row r="1206" spans="1:8" ht="35.25" customHeight="1" x14ac:dyDescent="0.25">
      <c r="A1206" s="285">
        <v>1</v>
      </c>
      <c r="B1206" s="288" t="s">
        <v>397</v>
      </c>
      <c r="C1206" s="307" t="s">
        <v>798</v>
      </c>
      <c r="D1206" s="307"/>
      <c r="E1206" s="307"/>
      <c r="F1206" s="307"/>
      <c r="G1206" s="307"/>
      <c r="H1206" s="228">
        <v>2</v>
      </c>
    </row>
    <row r="1207" spans="1:8" ht="35.25" customHeight="1" x14ac:dyDescent="0.25">
      <c r="A1207" s="285">
        <v>2</v>
      </c>
      <c r="B1207" s="288" t="s">
        <v>399</v>
      </c>
      <c r="C1207" s="308">
        <f>SUM(G1210:G1211)</f>
        <v>50</v>
      </c>
      <c r="D1207" s="309"/>
      <c r="E1207" s="309"/>
      <c r="F1207" s="309"/>
      <c r="G1207" s="309"/>
      <c r="H1207" s="228">
        <v>3</v>
      </c>
    </row>
    <row r="1208" spans="1:8" ht="205.5" customHeight="1" x14ac:dyDescent="0.25">
      <c r="A1208" s="285">
        <v>3</v>
      </c>
      <c r="B1208" s="288" t="s">
        <v>400</v>
      </c>
      <c r="C1208" s="307" t="s">
        <v>1255</v>
      </c>
      <c r="D1208" s="307"/>
      <c r="E1208" s="307"/>
      <c r="F1208" s="307"/>
      <c r="G1208" s="307"/>
      <c r="H1208" s="228">
        <v>4</v>
      </c>
    </row>
    <row r="1209" spans="1:8" ht="35.25" customHeight="1" x14ac:dyDescent="0.25">
      <c r="A1209" s="285">
        <v>4</v>
      </c>
      <c r="B1209" s="288" t="s">
        <v>402</v>
      </c>
      <c r="C1209" s="307" t="s">
        <v>857</v>
      </c>
      <c r="D1209" s="307"/>
      <c r="E1209" s="307"/>
      <c r="F1209" s="307"/>
      <c r="G1209" s="307"/>
      <c r="H1209" s="228">
        <v>5</v>
      </c>
    </row>
    <row r="1210" spans="1:8" ht="107.25" customHeight="1" x14ac:dyDescent="0.25">
      <c r="A1210" s="312">
        <v>5</v>
      </c>
      <c r="B1210" s="314" t="s">
        <v>404</v>
      </c>
      <c r="C1210" s="309" t="s">
        <v>1256</v>
      </c>
      <c r="D1210" s="309"/>
      <c r="E1210" s="309"/>
      <c r="F1210" s="309"/>
      <c r="G1210" s="167">
        <v>30</v>
      </c>
      <c r="H1210" s="228">
        <v>6</v>
      </c>
    </row>
    <row r="1211" spans="1:8" ht="60.75" customHeight="1" x14ac:dyDescent="0.25">
      <c r="A1211" s="313"/>
      <c r="B1211" s="315"/>
      <c r="C1211" s="309" t="s">
        <v>1257</v>
      </c>
      <c r="D1211" s="309"/>
      <c r="E1211" s="309"/>
      <c r="F1211" s="309"/>
      <c r="G1211" s="167">
        <v>20</v>
      </c>
      <c r="H1211" s="228">
        <v>6</v>
      </c>
    </row>
    <row r="1212" spans="1:8" ht="35.25" customHeight="1" x14ac:dyDescent="0.25">
      <c r="A1212" s="285">
        <v>6</v>
      </c>
      <c r="B1212" s="288" t="s">
        <v>408</v>
      </c>
      <c r="C1212" s="307" t="s">
        <v>826</v>
      </c>
      <c r="D1212" s="307"/>
      <c r="E1212" s="307"/>
      <c r="F1212" s="307"/>
      <c r="G1212" s="307"/>
      <c r="H1212" s="228">
        <v>7</v>
      </c>
    </row>
    <row r="1213" spans="1:8" ht="35.25" customHeight="1" x14ac:dyDescent="0.25">
      <c r="A1213" s="312">
        <v>7</v>
      </c>
      <c r="B1213" s="314" t="s">
        <v>410</v>
      </c>
      <c r="C1213" s="303" t="s">
        <v>391</v>
      </c>
      <c r="D1213" s="303" t="s">
        <v>392</v>
      </c>
      <c r="E1213" s="285" t="s">
        <v>392</v>
      </c>
      <c r="F1213" s="285" t="s">
        <v>393</v>
      </c>
      <c r="G1213" s="285" t="s">
        <v>394</v>
      </c>
      <c r="H1213" s="228">
        <v>8</v>
      </c>
    </row>
    <row r="1214" spans="1:8" ht="35.25" customHeight="1" x14ac:dyDescent="0.25">
      <c r="A1214" s="313"/>
      <c r="B1214" s="315"/>
      <c r="C1214" s="310" t="s">
        <v>1328</v>
      </c>
      <c r="D1214" s="311"/>
      <c r="E1214" s="286">
        <v>0</v>
      </c>
      <c r="F1214" s="286">
        <v>50</v>
      </c>
      <c r="G1214" s="286" t="s">
        <v>793</v>
      </c>
      <c r="H1214" s="228">
        <v>9</v>
      </c>
    </row>
    <row r="1215" spans="1:8" ht="35.25" customHeight="1" x14ac:dyDescent="0.25">
      <c r="A1215" s="153"/>
      <c r="B1215" s="292"/>
      <c r="C1215" s="157"/>
      <c r="D1215" s="169"/>
      <c r="E1215" s="169"/>
      <c r="F1215" s="169"/>
      <c r="G1215" s="302"/>
      <c r="H1215" s="228">
        <v>0</v>
      </c>
    </row>
    <row r="1216" spans="1:8" ht="35.25" customHeight="1" x14ac:dyDescent="0.25">
      <c r="A1216" s="153" t="s">
        <v>1140</v>
      </c>
      <c r="B1216" s="306" t="s">
        <v>1333</v>
      </c>
      <c r="C1216" s="306"/>
      <c r="D1216" s="306"/>
      <c r="E1216" s="306"/>
      <c r="F1216" s="306"/>
      <c r="G1216" s="306"/>
      <c r="H1216" s="228">
        <v>1</v>
      </c>
    </row>
    <row r="1217" spans="1:8" ht="35.25" customHeight="1" x14ac:dyDescent="0.25">
      <c r="A1217" s="285">
        <v>1</v>
      </c>
      <c r="B1217" s="288" t="s">
        <v>397</v>
      </c>
      <c r="C1217" s="307" t="s">
        <v>798</v>
      </c>
      <c r="D1217" s="307"/>
      <c r="E1217" s="307"/>
      <c r="F1217" s="307"/>
      <c r="G1217" s="307"/>
      <c r="H1217" s="228">
        <v>2</v>
      </c>
    </row>
    <row r="1218" spans="1:8" ht="35.25" customHeight="1" x14ac:dyDescent="0.25">
      <c r="A1218" s="285">
        <v>2</v>
      </c>
      <c r="B1218" s="288" t="s">
        <v>399</v>
      </c>
      <c r="C1218" s="308">
        <f>SUM(G1221:G1221)</f>
        <v>5.5</v>
      </c>
      <c r="D1218" s="309"/>
      <c r="E1218" s="309"/>
      <c r="F1218" s="309"/>
      <c r="G1218" s="309"/>
      <c r="H1218" s="228">
        <v>3</v>
      </c>
    </row>
    <row r="1219" spans="1:8" ht="111.75" customHeight="1" x14ac:dyDescent="0.25">
      <c r="A1219" s="285">
        <v>3</v>
      </c>
      <c r="B1219" s="288" t="s">
        <v>400</v>
      </c>
      <c r="C1219" s="307" t="s">
        <v>1258</v>
      </c>
      <c r="D1219" s="307"/>
      <c r="E1219" s="307"/>
      <c r="F1219" s="307"/>
      <c r="G1219" s="307"/>
      <c r="H1219" s="228">
        <v>4</v>
      </c>
    </row>
    <row r="1220" spans="1:8" ht="35.25" customHeight="1" x14ac:dyDescent="0.25">
      <c r="A1220" s="285">
        <v>4</v>
      </c>
      <c r="B1220" s="288" t="s">
        <v>402</v>
      </c>
      <c r="C1220" s="307" t="s">
        <v>1259</v>
      </c>
      <c r="D1220" s="307"/>
      <c r="E1220" s="307"/>
      <c r="F1220" s="307"/>
      <c r="G1220" s="307"/>
      <c r="H1220" s="228">
        <v>5</v>
      </c>
    </row>
    <row r="1221" spans="1:8" ht="45.75" customHeight="1" x14ac:dyDescent="0.25">
      <c r="A1221" s="291">
        <v>5</v>
      </c>
      <c r="B1221" s="293" t="s">
        <v>404</v>
      </c>
      <c r="C1221" s="309" t="s">
        <v>1260</v>
      </c>
      <c r="D1221" s="309"/>
      <c r="E1221" s="309"/>
      <c r="F1221" s="309"/>
      <c r="G1221" s="167">
        <v>5.5</v>
      </c>
      <c r="H1221" s="228">
        <v>6</v>
      </c>
    </row>
    <row r="1222" spans="1:8" ht="35.25" customHeight="1" x14ac:dyDescent="0.25">
      <c r="A1222" s="285">
        <v>6</v>
      </c>
      <c r="B1222" s="288" t="s">
        <v>408</v>
      </c>
      <c r="C1222" s="307" t="s">
        <v>826</v>
      </c>
      <c r="D1222" s="307"/>
      <c r="E1222" s="307"/>
      <c r="F1222" s="307"/>
      <c r="G1222" s="307"/>
      <c r="H1222" s="228">
        <v>7</v>
      </c>
    </row>
    <row r="1223" spans="1:8" ht="35.25" customHeight="1" x14ac:dyDescent="0.25">
      <c r="A1223" s="312">
        <v>7</v>
      </c>
      <c r="B1223" s="314" t="s">
        <v>410</v>
      </c>
      <c r="C1223" s="303" t="s">
        <v>391</v>
      </c>
      <c r="D1223" s="303" t="s">
        <v>392</v>
      </c>
      <c r="E1223" s="285" t="s">
        <v>392</v>
      </c>
      <c r="F1223" s="285" t="s">
        <v>393</v>
      </c>
      <c r="G1223" s="285" t="s">
        <v>394</v>
      </c>
      <c r="H1223" s="228">
        <v>8</v>
      </c>
    </row>
    <row r="1224" spans="1:8" ht="35.25" customHeight="1" x14ac:dyDescent="0.25">
      <c r="A1224" s="313"/>
      <c r="B1224" s="315"/>
      <c r="C1224" s="310" t="s">
        <v>1328</v>
      </c>
      <c r="D1224" s="311"/>
      <c r="E1224" s="286">
        <v>0</v>
      </c>
      <c r="F1224" s="286">
        <v>50</v>
      </c>
      <c r="G1224" s="286" t="s">
        <v>793</v>
      </c>
      <c r="H1224" s="228">
        <v>9</v>
      </c>
    </row>
    <row r="1225" spans="1:8" ht="35.25" customHeight="1" x14ac:dyDescent="0.25">
      <c r="A1225" s="153"/>
      <c r="B1225" s="292"/>
      <c r="C1225" s="157"/>
      <c r="D1225" s="169"/>
      <c r="E1225" s="169"/>
      <c r="F1225" s="169"/>
      <c r="G1225" s="302"/>
      <c r="H1225" s="228">
        <v>0</v>
      </c>
    </row>
    <row r="1226" spans="1:8" ht="66.75" customHeight="1" x14ac:dyDescent="0.25">
      <c r="A1226" s="334" t="s">
        <v>1279</v>
      </c>
      <c r="B1226" s="334"/>
      <c r="C1226" s="334"/>
      <c r="D1226" s="334"/>
      <c r="E1226" s="334"/>
      <c r="F1226" s="334"/>
      <c r="G1226" s="334"/>
      <c r="H1226" s="228">
        <v>10</v>
      </c>
    </row>
    <row r="1227" spans="1:8" ht="35.25" customHeight="1" x14ac:dyDescent="0.25">
      <c r="A1227" s="153" t="s">
        <v>379</v>
      </c>
      <c r="B1227" s="306" t="s">
        <v>1334</v>
      </c>
      <c r="C1227" s="306"/>
      <c r="D1227" s="306"/>
      <c r="E1227" s="306"/>
      <c r="F1227" s="306"/>
      <c r="G1227" s="306"/>
      <c r="H1227" s="228">
        <v>1</v>
      </c>
    </row>
    <row r="1228" spans="1:8" ht="35.25" customHeight="1" x14ac:dyDescent="0.25">
      <c r="A1228" s="279">
        <v>1</v>
      </c>
      <c r="B1228" s="170" t="s">
        <v>381</v>
      </c>
      <c r="C1228" s="307" t="s">
        <v>859</v>
      </c>
      <c r="D1228" s="307"/>
      <c r="E1228" s="307"/>
      <c r="F1228" s="307"/>
      <c r="G1228" s="307"/>
      <c r="H1228" s="228">
        <v>2</v>
      </c>
    </row>
    <row r="1229" spans="1:8" ht="35.25" customHeight="1" x14ac:dyDescent="0.25">
      <c r="A1229" s="279">
        <v>2</v>
      </c>
      <c r="B1229" s="170" t="s">
        <v>383</v>
      </c>
      <c r="C1229" s="308">
        <f>SUM(G1232:G1233)</f>
        <v>30</v>
      </c>
      <c r="D1229" s="309"/>
      <c r="E1229" s="309"/>
      <c r="F1229" s="309"/>
      <c r="G1229" s="309"/>
      <c r="H1229" s="228">
        <v>3</v>
      </c>
    </row>
    <row r="1230" spans="1:8" ht="73.5" customHeight="1" x14ac:dyDescent="0.25">
      <c r="A1230" s="279">
        <v>3</v>
      </c>
      <c r="B1230" s="170" t="s">
        <v>384</v>
      </c>
      <c r="C1230" s="307" t="s">
        <v>860</v>
      </c>
      <c r="D1230" s="307"/>
      <c r="E1230" s="307"/>
      <c r="F1230" s="307"/>
      <c r="G1230" s="307"/>
      <c r="H1230" s="228">
        <v>4</v>
      </c>
    </row>
    <row r="1231" spans="1:8" ht="35.25" customHeight="1" x14ac:dyDescent="0.25">
      <c r="A1231" s="279">
        <v>4</v>
      </c>
      <c r="B1231" s="170" t="s">
        <v>386</v>
      </c>
      <c r="C1231" s="307" t="s">
        <v>861</v>
      </c>
      <c r="D1231" s="307"/>
      <c r="E1231" s="307"/>
      <c r="F1231" s="307"/>
      <c r="G1231" s="307"/>
      <c r="H1231" s="228">
        <v>5</v>
      </c>
    </row>
    <row r="1232" spans="1:8" ht="35.25" customHeight="1" x14ac:dyDescent="0.25">
      <c r="A1232" s="303">
        <v>5</v>
      </c>
      <c r="B1232" s="305" t="s">
        <v>1335</v>
      </c>
      <c r="C1232" s="309" t="s">
        <v>863</v>
      </c>
      <c r="D1232" s="309"/>
      <c r="E1232" s="309"/>
      <c r="F1232" s="309"/>
      <c r="G1232" s="167">
        <v>10</v>
      </c>
      <c r="H1232" s="228">
        <v>6</v>
      </c>
    </row>
    <row r="1233" spans="1:8" ht="48.75" customHeight="1" x14ac:dyDescent="0.25">
      <c r="A1233" s="303"/>
      <c r="B1233" s="305"/>
      <c r="C1233" s="309" t="s">
        <v>864</v>
      </c>
      <c r="D1233" s="309"/>
      <c r="E1233" s="309"/>
      <c r="F1233" s="309"/>
      <c r="G1233" s="167">
        <v>20</v>
      </c>
      <c r="H1233" s="228">
        <v>6</v>
      </c>
    </row>
    <row r="1234" spans="1:8" ht="35.25" customHeight="1" x14ac:dyDescent="0.25">
      <c r="A1234" s="279">
        <v>6</v>
      </c>
      <c r="B1234" s="280" t="s">
        <v>388</v>
      </c>
      <c r="C1234" s="307" t="s">
        <v>865</v>
      </c>
      <c r="D1234" s="307"/>
      <c r="E1234" s="307"/>
      <c r="F1234" s="307"/>
      <c r="G1234" s="307"/>
      <c r="H1234" s="228">
        <v>7</v>
      </c>
    </row>
    <row r="1235" spans="1:8" ht="35.25" customHeight="1" x14ac:dyDescent="0.25">
      <c r="A1235" s="303">
        <v>7</v>
      </c>
      <c r="B1235" s="305" t="s">
        <v>410</v>
      </c>
      <c r="C1235" s="303" t="s">
        <v>391</v>
      </c>
      <c r="D1235" s="303"/>
      <c r="E1235" s="285" t="s">
        <v>392</v>
      </c>
      <c r="F1235" s="285" t="s">
        <v>393</v>
      </c>
      <c r="G1235" s="285" t="s">
        <v>394</v>
      </c>
      <c r="H1235" s="228">
        <v>8</v>
      </c>
    </row>
    <row r="1236" spans="1:8" ht="35.25" customHeight="1" x14ac:dyDescent="0.25">
      <c r="A1236" s="303"/>
      <c r="B1236" s="305"/>
      <c r="C1236" s="310" t="s">
        <v>866</v>
      </c>
      <c r="D1236" s="311"/>
      <c r="E1236" s="286">
        <v>57</v>
      </c>
      <c r="F1236" s="286">
        <v>70</v>
      </c>
      <c r="G1236" s="286"/>
      <c r="H1236" s="228">
        <v>9</v>
      </c>
    </row>
    <row r="1237" spans="1:8" ht="100.5" customHeight="1" x14ac:dyDescent="0.25">
      <c r="A1237" s="303"/>
      <c r="B1237" s="305"/>
      <c r="C1237" s="310" t="s">
        <v>867</v>
      </c>
      <c r="D1237" s="311"/>
      <c r="E1237" s="286">
        <v>74</v>
      </c>
      <c r="F1237" s="286">
        <v>100</v>
      </c>
      <c r="G1237" s="286"/>
      <c r="H1237" s="228">
        <v>9</v>
      </c>
    </row>
    <row r="1238" spans="1:8" ht="35.25" customHeight="1" x14ac:dyDescent="0.25">
      <c r="A1238" s="153"/>
      <c r="B1238" s="282"/>
      <c r="C1238" s="157"/>
      <c r="D1238" s="169"/>
      <c r="E1238" s="169"/>
      <c r="F1238" s="169"/>
      <c r="G1238" s="239"/>
      <c r="H1238" s="228">
        <v>0</v>
      </c>
    </row>
    <row r="1239" spans="1:8" ht="35.25" customHeight="1" x14ac:dyDescent="0.25">
      <c r="A1239" s="153" t="s">
        <v>446</v>
      </c>
      <c r="B1239" s="306" t="s">
        <v>1336</v>
      </c>
      <c r="C1239" s="306"/>
      <c r="D1239" s="306"/>
      <c r="E1239" s="306"/>
      <c r="F1239" s="306"/>
      <c r="G1239" s="306"/>
      <c r="H1239" s="228">
        <v>1</v>
      </c>
    </row>
    <row r="1240" spans="1:8" ht="35.25" customHeight="1" x14ac:dyDescent="0.25">
      <c r="A1240" s="279">
        <v>1</v>
      </c>
      <c r="B1240" s="170" t="s">
        <v>381</v>
      </c>
      <c r="C1240" s="307" t="s">
        <v>869</v>
      </c>
      <c r="D1240" s="307"/>
      <c r="E1240" s="307"/>
      <c r="F1240" s="307"/>
      <c r="G1240" s="307"/>
      <c r="H1240" s="228">
        <v>2</v>
      </c>
    </row>
    <row r="1241" spans="1:8" ht="35.25" customHeight="1" x14ac:dyDescent="0.25">
      <c r="A1241" s="279">
        <v>2</v>
      </c>
      <c r="B1241" s="170" t="s">
        <v>383</v>
      </c>
      <c r="C1241" s="308">
        <f>SUM(G1244:G1244)</f>
        <v>100</v>
      </c>
      <c r="D1241" s="309"/>
      <c r="E1241" s="309"/>
      <c r="F1241" s="309"/>
      <c r="G1241" s="309"/>
      <c r="H1241" s="228">
        <v>3</v>
      </c>
    </row>
    <row r="1242" spans="1:8" ht="99" customHeight="1" x14ac:dyDescent="0.25">
      <c r="A1242" s="279">
        <v>3</v>
      </c>
      <c r="B1242" s="170" t="s">
        <v>384</v>
      </c>
      <c r="C1242" s="307" t="s">
        <v>870</v>
      </c>
      <c r="D1242" s="307"/>
      <c r="E1242" s="307"/>
      <c r="F1242" s="307"/>
      <c r="G1242" s="307"/>
      <c r="H1242" s="228">
        <v>4</v>
      </c>
    </row>
    <row r="1243" spans="1:8" ht="35.25" customHeight="1" x14ac:dyDescent="0.25">
      <c r="A1243" s="279">
        <v>4</v>
      </c>
      <c r="B1243" s="170" t="s">
        <v>386</v>
      </c>
      <c r="C1243" s="307" t="s">
        <v>871</v>
      </c>
      <c r="D1243" s="307"/>
      <c r="E1243" s="307"/>
      <c r="F1243" s="307"/>
      <c r="G1243" s="307"/>
      <c r="H1243" s="228">
        <v>5</v>
      </c>
    </row>
    <row r="1244" spans="1:8" ht="52.5" customHeight="1" x14ac:dyDescent="0.25">
      <c r="A1244" s="279">
        <v>5</v>
      </c>
      <c r="B1244" s="283" t="s">
        <v>1335</v>
      </c>
      <c r="C1244" s="309" t="s">
        <v>872</v>
      </c>
      <c r="D1244" s="309"/>
      <c r="E1244" s="309"/>
      <c r="F1244" s="309"/>
      <c r="G1244" s="167">
        <v>100</v>
      </c>
      <c r="H1244" s="228">
        <v>6</v>
      </c>
    </row>
    <row r="1245" spans="1:8" ht="35.25" customHeight="1" x14ac:dyDescent="0.25">
      <c r="A1245" s="279">
        <v>6</v>
      </c>
      <c r="B1245" s="280" t="s">
        <v>408</v>
      </c>
      <c r="C1245" s="307" t="s">
        <v>873</v>
      </c>
      <c r="D1245" s="307"/>
      <c r="E1245" s="307"/>
      <c r="F1245" s="307"/>
      <c r="G1245" s="307"/>
      <c r="H1245" s="228">
        <v>7</v>
      </c>
    </row>
    <row r="1246" spans="1:8" ht="35.25" customHeight="1" x14ac:dyDescent="0.25">
      <c r="A1246" s="303">
        <v>7</v>
      </c>
      <c r="B1246" s="305" t="s">
        <v>410</v>
      </c>
      <c r="C1246" s="303" t="s">
        <v>391</v>
      </c>
      <c r="D1246" s="303"/>
      <c r="E1246" s="285" t="s">
        <v>392</v>
      </c>
      <c r="F1246" s="285" t="s">
        <v>393</v>
      </c>
      <c r="G1246" s="285" t="s">
        <v>394</v>
      </c>
      <c r="H1246" s="228">
        <v>8</v>
      </c>
    </row>
    <row r="1247" spans="1:8" ht="59.25" customHeight="1" x14ac:dyDescent="0.25">
      <c r="A1247" s="303"/>
      <c r="B1247" s="305"/>
      <c r="C1247" s="310" t="s">
        <v>874</v>
      </c>
      <c r="D1247" s="311"/>
      <c r="E1247" s="286">
        <v>1</v>
      </c>
      <c r="F1247" s="286">
        <v>2</v>
      </c>
      <c r="G1247" s="286" t="s">
        <v>875</v>
      </c>
      <c r="H1247" s="228">
        <v>9</v>
      </c>
    </row>
    <row r="1248" spans="1:8" ht="35.25" customHeight="1" x14ac:dyDescent="0.25">
      <c r="A1248" s="153"/>
      <c r="B1248" s="282"/>
      <c r="C1248" s="157"/>
      <c r="D1248" s="169"/>
      <c r="E1248" s="169"/>
      <c r="F1248" s="169"/>
      <c r="G1248" s="300"/>
      <c r="H1248" s="228">
        <v>0</v>
      </c>
    </row>
    <row r="1249" spans="1:8" ht="35.25" customHeight="1" x14ac:dyDescent="0.25">
      <c r="A1249" s="153" t="s">
        <v>477</v>
      </c>
      <c r="B1249" s="306" t="s">
        <v>1337</v>
      </c>
      <c r="C1249" s="306"/>
      <c r="D1249" s="306"/>
      <c r="E1249" s="306"/>
      <c r="F1249" s="306"/>
      <c r="G1249" s="306"/>
      <c r="H1249" s="228">
        <v>1</v>
      </c>
    </row>
    <row r="1250" spans="1:8" ht="35.25" customHeight="1" x14ac:dyDescent="0.25">
      <c r="A1250" s="279">
        <v>1</v>
      </c>
      <c r="B1250" s="170" t="s">
        <v>381</v>
      </c>
      <c r="C1250" s="307" t="s">
        <v>859</v>
      </c>
      <c r="D1250" s="307"/>
      <c r="E1250" s="307"/>
      <c r="F1250" s="307"/>
      <c r="G1250" s="307"/>
      <c r="H1250" s="228">
        <v>2</v>
      </c>
    </row>
    <row r="1251" spans="1:8" ht="35.25" customHeight="1" x14ac:dyDescent="0.25">
      <c r="A1251" s="279">
        <v>2</v>
      </c>
      <c r="B1251" s="170" t="s">
        <v>383</v>
      </c>
      <c r="C1251" s="308">
        <f>SUM(G1254:G1257)</f>
        <v>50</v>
      </c>
      <c r="D1251" s="309"/>
      <c r="E1251" s="309"/>
      <c r="F1251" s="309"/>
      <c r="G1251" s="309"/>
      <c r="H1251" s="228">
        <v>3</v>
      </c>
    </row>
    <row r="1252" spans="1:8" ht="51.75" customHeight="1" x14ac:dyDescent="0.25">
      <c r="A1252" s="279">
        <v>3</v>
      </c>
      <c r="B1252" s="170" t="s">
        <v>384</v>
      </c>
      <c r="C1252" s="307" t="s">
        <v>877</v>
      </c>
      <c r="D1252" s="307"/>
      <c r="E1252" s="307"/>
      <c r="F1252" s="307"/>
      <c r="G1252" s="307"/>
      <c r="H1252" s="228">
        <v>4</v>
      </c>
    </row>
    <row r="1253" spans="1:8" ht="51.75" customHeight="1" x14ac:dyDescent="0.25">
      <c r="A1253" s="279">
        <v>4</v>
      </c>
      <c r="B1253" s="170" t="s">
        <v>386</v>
      </c>
      <c r="C1253" s="307" t="s">
        <v>878</v>
      </c>
      <c r="D1253" s="307"/>
      <c r="E1253" s="307"/>
      <c r="F1253" s="307"/>
      <c r="G1253" s="307"/>
      <c r="H1253" s="228">
        <v>5</v>
      </c>
    </row>
    <row r="1254" spans="1:8" ht="35.25" customHeight="1" x14ac:dyDescent="0.25">
      <c r="A1254" s="303">
        <v>5</v>
      </c>
      <c r="B1254" s="305" t="s">
        <v>641</v>
      </c>
      <c r="C1254" s="309" t="s">
        <v>880</v>
      </c>
      <c r="D1254" s="309"/>
      <c r="E1254" s="309"/>
      <c r="F1254" s="309"/>
      <c r="G1254" s="167">
        <v>10</v>
      </c>
      <c r="H1254" s="228">
        <v>6</v>
      </c>
    </row>
    <row r="1255" spans="1:8" ht="35.25" customHeight="1" x14ac:dyDescent="0.25">
      <c r="A1255" s="303"/>
      <c r="B1255" s="305"/>
      <c r="C1255" s="309" t="s">
        <v>881</v>
      </c>
      <c r="D1255" s="309"/>
      <c r="E1255" s="309"/>
      <c r="F1255" s="309"/>
      <c r="G1255" s="167">
        <v>10</v>
      </c>
      <c r="H1255" s="228">
        <v>6</v>
      </c>
    </row>
    <row r="1256" spans="1:8" ht="35.25" customHeight="1" x14ac:dyDescent="0.25">
      <c r="A1256" s="303"/>
      <c r="B1256" s="305"/>
      <c r="C1256" s="309" t="s">
        <v>882</v>
      </c>
      <c r="D1256" s="309"/>
      <c r="E1256" s="309"/>
      <c r="F1256" s="309"/>
      <c r="G1256" s="167">
        <v>1.5</v>
      </c>
      <c r="H1256" s="228">
        <v>6</v>
      </c>
    </row>
    <row r="1257" spans="1:8" ht="35.25" customHeight="1" x14ac:dyDescent="0.25">
      <c r="A1257" s="303"/>
      <c r="B1257" s="305"/>
      <c r="C1257" s="309" t="s">
        <v>883</v>
      </c>
      <c r="D1257" s="309"/>
      <c r="E1257" s="309"/>
      <c r="F1257" s="309"/>
      <c r="G1257" s="167">
        <v>28.5</v>
      </c>
      <c r="H1257" s="228">
        <v>6</v>
      </c>
    </row>
    <row r="1258" spans="1:8" ht="67.5" customHeight="1" x14ac:dyDescent="0.25">
      <c r="A1258" s="279">
        <v>6</v>
      </c>
      <c r="B1258" s="280" t="s">
        <v>408</v>
      </c>
      <c r="C1258" s="307" t="s">
        <v>884</v>
      </c>
      <c r="D1258" s="307"/>
      <c r="E1258" s="307"/>
      <c r="F1258" s="307"/>
      <c r="G1258" s="307"/>
      <c r="H1258" s="228">
        <v>7</v>
      </c>
    </row>
    <row r="1259" spans="1:8" ht="35.25" customHeight="1" x14ac:dyDescent="0.25">
      <c r="A1259" s="303">
        <v>7</v>
      </c>
      <c r="B1259" s="305" t="s">
        <v>410</v>
      </c>
      <c r="C1259" s="303" t="s">
        <v>391</v>
      </c>
      <c r="D1259" s="303"/>
      <c r="E1259" s="285" t="s">
        <v>392</v>
      </c>
      <c r="F1259" s="285" t="s">
        <v>393</v>
      </c>
      <c r="G1259" s="285" t="s">
        <v>394</v>
      </c>
      <c r="H1259" s="228">
        <v>8</v>
      </c>
    </row>
    <row r="1260" spans="1:8" ht="35.25" customHeight="1" x14ac:dyDescent="0.25">
      <c r="A1260" s="303"/>
      <c r="B1260" s="305"/>
      <c r="C1260" s="310" t="s">
        <v>885</v>
      </c>
      <c r="D1260" s="311"/>
      <c r="E1260" s="286">
        <v>0</v>
      </c>
      <c r="F1260" s="286">
        <v>1</v>
      </c>
      <c r="G1260" s="286"/>
      <c r="H1260" s="228">
        <v>9</v>
      </c>
    </row>
    <row r="1261" spans="1:8" ht="51" customHeight="1" x14ac:dyDescent="0.25">
      <c r="A1261" s="303"/>
      <c r="B1261" s="305"/>
      <c r="C1261" s="310" t="s">
        <v>886</v>
      </c>
      <c r="D1261" s="311"/>
      <c r="E1261" s="286">
        <v>1</v>
      </c>
      <c r="F1261" s="286">
        <v>1</v>
      </c>
      <c r="G1261" s="286"/>
      <c r="H1261" s="228">
        <v>9</v>
      </c>
    </row>
    <row r="1262" spans="1:8" ht="43.5" customHeight="1" x14ac:dyDescent="0.25">
      <c r="A1262" s="303"/>
      <c r="B1262" s="305"/>
      <c r="C1262" s="310" t="s">
        <v>887</v>
      </c>
      <c r="D1262" s="311"/>
      <c r="E1262" s="286">
        <v>3</v>
      </c>
      <c r="F1262" s="286">
        <v>3</v>
      </c>
      <c r="G1262" s="286"/>
      <c r="H1262" s="228">
        <v>9</v>
      </c>
    </row>
    <row r="1263" spans="1:8" ht="35.25" customHeight="1" x14ac:dyDescent="0.25">
      <c r="A1263" s="303"/>
      <c r="B1263" s="305"/>
      <c r="C1263" s="310" t="s">
        <v>888</v>
      </c>
      <c r="D1263" s="311"/>
      <c r="E1263" s="286">
        <v>0</v>
      </c>
      <c r="F1263" s="286">
        <v>1</v>
      </c>
      <c r="G1263" s="286"/>
      <c r="H1263" s="228">
        <v>9</v>
      </c>
    </row>
    <row r="1264" spans="1:8" ht="66.75" customHeight="1" x14ac:dyDescent="0.25">
      <c r="A1264" s="303"/>
      <c r="B1264" s="305"/>
      <c r="C1264" s="310" t="s">
        <v>889</v>
      </c>
      <c r="D1264" s="311"/>
      <c r="E1264" s="286">
        <v>3</v>
      </c>
      <c r="F1264" s="286">
        <v>3</v>
      </c>
      <c r="G1264" s="286"/>
      <c r="H1264" s="228">
        <v>9</v>
      </c>
    </row>
    <row r="1265" spans="1:8" ht="35.25" customHeight="1" x14ac:dyDescent="0.25">
      <c r="A1265" s="153"/>
      <c r="B1265" s="282"/>
      <c r="C1265" s="157"/>
      <c r="D1265" s="169"/>
      <c r="E1265" s="169"/>
      <c r="F1265" s="169"/>
      <c r="G1265" s="153"/>
      <c r="H1265" s="228">
        <v>0</v>
      </c>
    </row>
    <row r="1266" spans="1:8" ht="35.25" customHeight="1" x14ac:dyDescent="0.25">
      <c r="A1266" s="153" t="s">
        <v>504</v>
      </c>
      <c r="B1266" s="306" t="s">
        <v>890</v>
      </c>
      <c r="C1266" s="306"/>
      <c r="D1266" s="306"/>
      <c r="E1266" s="306"/>
      <c r="F1266" s="306"/>
      <c r="G1266" s="306"/>
      <c r="H1266" s="228">
        <v>1</v>
      </c>
    </row>
    <row r="1267" spans="1:8" ht="35.25" customHeight="1" x14ac:dyDescent="0.25">
      <c r="A1267" s="279">
        <v>1</v>
      </c>
      <c r="B1267" s="280" t="s">
        <v>381</v>
      </c>
      <c r="C1267" s="307" t="s">
        <v>891</v>
      </c>
      <c r="D1267" s="307"/>
      <c r="E1267" s="307"/>
      <c r="F1267" s="307"/>
      <c r="G1267" s="307"/>
      <c r="H1267" s="228">
        <v>2</v>
      </c>
    </row>
    <row r="1268" spans="1:8" ht="35.25" customHeight="1" x14ac:dyDescent="0.25">
      <c r="A1268" s="279">
        <v>2</v>
      </c>
      <c r="B1268" s="280" t="s">
        <v>383</v>
      </c>
      <c r="C1268" s="308">
        <f>SUM(G1271:G1274)</f>
        <v>560.79999999999995</v>
      </c>
      <c r="D1268" s="309"/>
      <c r="E1268" s="309"/>
      <c r="F1268" s="309"/>
      <c r="G1268" s="309"/>
      <c r="H1268" s="228">
        <v>3</v>
      </c>
    </row>
    <row r="1269" spans="1:8" ht="41.25" customHeight="1" x14ac:dyDescent="0.25">
      <c r="A1269" s="279">
        <v>3</v>
      </c>
      <c r="B1269" s="280" t="s">
        <v>384</v>
      </c>
      <c r="C1269" s="307" t="s">
        <v>892</v>
      </c>
      <c r="D1269" s="307"/>
      <c r="E1269" s="307"/>
      <c r="F1269" s="307"/>
      <c r="G1269" s="307"/>
      <c r="H1269" s="228">
        <v>4</v>
      </c>
    </row>
    <row r="1270" spans="1:8" ht="35.25" customHeight="1" x14ac:dyDescent="0.25">
      <c r="A1270" s="279">
        <v>4</v>
      </c>
      <c r="B1270" s="280" t="s">
        <v>386</v>
      </c>
      <c r="C1270" s="307" t="s">
        <v>893</v>
      </c>
      <c r="D1270" s="307"/>
      <c r="E1270" s="307"/>
      <c r="F1270" s="307"/>
      <c r="G1270" s="307"/>
      <c r="H1270" s="228">
        <v>5</v>
      </c>
    </row>
    <row r="1271" spans="1:8" ht="35.25" customHeight="1" x14ac:dyDescent="0.25">
      <c r="A1271" s="303">
        <v>5</v>
      </c>
      <c r="B1271" s="304" t="s">
        <v>584</v>
      </c>
      <c r="C1271" s="309" t="s">
        <v>894</v>
      </c>
      <c r="D1271" s="309"/>
      <c r="E1271" s="309"/>
      <c r="F1271" s="309"/>
      <c r="G1271" s="167">
        <f>340-67+7.8</f>
        <v>280.8</v>
      </c>
      <c r="H1271" s="228">
        <v>6</v>
      </c>
    </row>
    <row r="1272" spans="1:8" ht="35.25" customHeight="1" x14ac:dyDescent="0.25">
      <c r="A1272" s="303"/>
      <c r="B1272" s="304"/>
      <c r="C1272" s="309" t="s">
        <v>895</v>
      </c>
      <c r="D1272" s="309"/>
      <c r="E1272" s="309"/>
      <c r="F1272" s="309"/>
      <c r="G1272" s="167">
        <v>120</v>
      </c>
      <c r="H1272" s="228">
        <v>6</v>
      </c>
    </row>
    <row r="1273" spans="1:8" ht="35.25" customHeight="1" x14ac:dyDescent="0.25">
      <c r="A1273" s="303"/>
      <c r="B1273" s="304"/>
      <c r="C1273" s="309" t="s">
        <v>896</v>
      </c>
      <c r="D1273" s="309"/>
      <c r="E1273" s="309"/>
      <c r="F1273" s="309"/>
      <c r="G1273" s="167">
        <v>50</v>
      </c>
      <c r="H1273" s="228">
        <v>6</v>
      </c>
    </row>
    <row r="1274" spans="1:8" ht="35.25" customHeight="1" x14ac:dyDescent="0.25">
      <c r="A1274" s="303"/>
      <c r="B1274" s="304"/>
      <c r="C1274" s="309" t="s">
        <v>897</v>
      </c>
      <c r="D1274" s="309"/>
      <c r="E1274" s="309"/>
      <c r="F1274" s="309"/>
      <c r="G1274" s="167">
        <f>180-70</f>
        <v>110</v>
      </c>
      <c r="H1274" s="228">
        <v>6</v>
      </c>
    </row>
    <row r="1275" spans="1:8" ht="35.25" customHeight="1" x14ac:dyDescent="0.25">
      <c r="A1275" s="279">
        <v>6</v>
      </c>
      <c r="B1275" s="280" t="s">
        <v>388</v>
      </c>
      <c r="C1275" s="307" t="s">
        <v>898</v>
      </c>
      <c r="D1275" s="307"/>
      <c r="E1275" s="307"/>
      <c r="F1275" s="307"/>
      <c r="G1275" s="307"/>
      <c r="H1275" s="228">
        <v>7</v>
      </c>
    </row>
    <row r="1276" spans="1:8" ht="35.25" customHeight="1" x14ac:dyDescent="0.25">
      <c r="A1276" s="303">
        <v>7</v>
      </c>
      <c r="B1276" s="305" t="s">
        <v>390</v>
      </c>
      <c r="C1276" s="303" t="s">
        <v>391</v>
      </c>
      <c r="D1276" s="303"/>
      <c r="E1276" s="285" t="s">
        <v>392</v>
      </c>
      <c r="F1276" s="285" t="s">
        <v>393</v>
      </c>
      <c r="G1276" s="285" t="s">
        <v>394</v>
      </c>
      <c r="H1276" s="228">
        <v>8</v>
      </c>
    </row>
    <row r="1277" spans="1:8" ht="35.25" customHeight="1" x14ac:dyDescent="0.25">
      <c r="A1277" s="303"/>
      <c r="B1277" s="305"/>
      <c r="C1277" s="310" t="s">
        <v>899</v>
      </c>
      <c r="D1277" s="311"/>
      <c r="E1277" s="286">
        <v>12</v>
      </c>
      <c r="F1277" s="286">
        <v>15</v>
      </c>
      <c r="G1277" s="286"/>
      <c r="H1277" s="228">
        <v>9</v>
      </c>
    </row>
    <row r="1278" spans="1:8" ht="35.25" customHeight="1" x14ac:dyDescent="0.25">
      <c r="A1278" s="303"/>
      <c r="B1278" s="305"/>
      <c r="C1278" s="310" t="s">
        <v>900</v>
      </c>
      <c r="D1278" s="311"/>
      <c r="E1278" s="286">
        <v>10</v>
      </c>
      <c r="F1278" s="286">
        <v>10</v>
      </c>
      <c r="G1278" s="286"/>
      <c r="H1278" s="228">
        <v>9</v>
      </c>
    </row>
    <row r="1279" spans="1:8" ht="35.25" customHeight="1" x14ac:dyDescent="0.25">
      <c r="A1279" s="303"/>
      <c r="B1279" s="305"/>
      <c r="C1279" s="310" t="s">
        <v>541</v>
      </c>
      <c r="D1279" s="311"/>
      <c r="E1279" s="286">
        <v>20000</v>
      </c>
      <c r="F1279" s="286">
        <v>30000</v>
      </c>
      <c r="G1279" s="286"/>
      <c r="H1279" s="228">
        <v>9</v>
      </c>
    </row>
    <row r="1280" spans="1:8" ht="35.25" customHeight="1" x14ac:dyDescent="0.25">
      <c r="A1280" s="153"/>
      <c r="B1280" s="282"/>
      <c r="C1280" s="198"/>
      <c r="D1280" s="198"/>
      <c r="E1280" s="169"/>
      <c r="F1280" s="169"/>
      <c r="G1280" s="153"/>
      <c r="H1280" s="228">
        <v>0</v>
      </c>
    </row>
    <row r="1281" spans="1:7" ht="35.25" customHeight="1" x14ac:dyDescent="0.25">
      <c r="A1281" s="411" t="s">
        <v>1183</v>
      </c>
      <c r="B1281" s="411"/>
      <c r="C1281" s="411"/>
      <c r="D1281" s="411"/>
      <c r="E1281" s="411"/>
      <c r="F1281" s="411"/>
      <c r="G1281" s="411"/>
    </row>
    <row r="1282" spans="1:7" ht="35.25" customHeight="1" x14ac:dyDescent="0.25">
      <c r="A1282" s="413" t="s">
        <v>1182</v>
      </c>
      <c r="B1282" s="413"/>
      <c r="C1282" s="413"/>
      <c r="D1282" s="413"/>
      <c r="E1282" s="413"/>
      <c r="F1282" s="413"/>
      <c r="G1282" s="413"/>
    </row>
    <row r="1283" spans="1:7" ht="35.25" customHeight="1" x14ac:dyDescent="0.25">
      <c r="A1283" s="412" t="s">
        <v>1185</v>
      </c>
      <c r="B1283" s="412"/>
      <c r="C1283" s="412"/>
      <c r="D1283" s="412"/>
      <c r="E1283" s="412"/>
      <c r="F1283" s="412"/>
      <c r="G1283" s="412"/>
    </row>
    <row r="1284" spans="1:7" ht="35.25" customHeight="1" x14ac:dyDescent="0.25">
      <c r="A1284" s="398" t="s">
        <v>1032</v>
      </c>
      <c r="B1284" s="336" t="s">
        <v>13</v>
      </c>
      <c r="C1284" s="337" t="s">
        <v>342</v>
      </c>
      <c r="D1284" s="338" t="s">
        <v>343</v>
      </c>
      <c r="E1284" s="341" t="s">
        <v>1034</v>
      </c>
      <c r="F1284" s="341"/>
      <c r="G1284" s="341"/>
    </row>
    <row r="1285" spans="1:7" ht="35.25" customHeight="1" x14ac:dyDescent="0.25">
      <c r="A1285" s="399"/>
      <c r="B1285" s="336"/>
      <c r="C1285" s="337"/>
      <c r="D1285" s="339"/>
      <c r="E1285" s="342" t="s">
        <v>339</v>
      </c>
      <c r="F1285" s="342" t="s">
        <v>902</v>
      </c>
      <c r="G1285" s="342"/>
    </row>
    <row r="1286" spans="1:7" ht="87" customHeight="1" x14ac:dyDescent="0.25">
      <c r="A1286" s="400"/>
      <c r="B1286" s="336"/>
      <c r="C1286" s="337"/>
      <c r="D1286" s="340"/>
      <c r="E1286" s="342"/>
      <c r="F1286" s="229" t="s">
        <v>903</v>
      </c>
      <c r="G1286" s="229" t="s">
        <v>340</v>
      </c>
    </row>
    <row r="1287" spans="1:7" ht="35.25" customHeight="1" x14ac:dyDescent="0.25">
      <c r="A1287" s="268">
        <f>ხარჯები!A3</f>
        <v>20</v>
      </c>
      <c r="B1287" s="269" t="str">
        <f>ხარჯები!B3</f>
        <v>ქალაქ ქუთაისის მუნიციპალიტეტი ხარჯები</v>
      </c>
      <c r="C1287" s="270">
        <f>ხარჯები!C3</f>
        <v>60449.5</v>
      </c>
      <c r="D1287" s="270">
        <f>ხარჯები!D3</f>
        <v>66363.599999999991</v>
      </c>
      <c r="E1287" s="270">
        <f>ხარჯები!E3</f>
        <v>54993.2</v>
      </c>
      <c r="F1287" s="270">
        <f>ხარჯები!F3</f>
        <v>18.2</v>
      </c>
      <c r="G1287" s="270">
        <f>ხარჯები!G3</f>
        <v>54975</v>
      </c>
    </row>
    <row r="1288" spans="1:7" ht="12.75" x14ac:dyDescent="0.25">
      <c r="A1288" s="264">
        <f>ხარჯები!A4</f>
        <v>0</v>
      </c>
      <c r="B1288" s="277" t="str">
        <f>ხარჯები!B4</f>
        <v>მომუშავეთა რიცხოვნობა</v>
      </c>
      <c r="C1288" s="265">
        <f>ხარჯები!C4</f>
        <v>352</v>
      </c>
      <c r="D1288" s="265">
        <f>ხარჯები!D4</f>
        <v>352</v>
      </c>
      <c r="E1288" s="265">
        <f>ხარჯები!E4</f>
        <v>354</v>
      </c>
      <c r="F1288" s="265">
        <f>ხარჯები!F4</f>
        <v>0</v>
      </c>
      <c r="G1288" s="265">
        <f>ხარჯები!G4</f>
        <v>354</v>
      </c>
    </row>
    <row r="1289" spans="1:7" ht="12.75" x14ac:dyDescent="0.25">
      <c r="A1289" s="264" t="str">
        <f>ხარჯები!A5</f>
        <v>2</v>
      </c>
      <c r="B1289" s="277" t="str">
        <f>ხარჯები!B5</f>
        <v>ხარჯები</v>
      </c>
      <c r="C1289" s="265">
        <f>ხარჯები!C5</f>
        <v>47769.799999999996</v>
      </c>
      <c r="D1289" s="265">
        <f>ხარჯები!D5</f>
        <v>46934.1</v>
      </c>
      <c r="E1289" s="265">
        <f>ხარჯები!E5</f>
        <v>48267</v>
      </c>
      <c r="F1289" s="265">
        <f>ხარჯები!F5</f>
        <v>0</v>
      </c>
      <c r="G1289" s="265">
        <f>ხარჯები!G5</f>
        <v>48267</v>
      </c>
    </row>
    <row r="1290" spans="1:7" ht="12.75" x14ac:dyDescent="0.25">
      <c r="A1290" s="264" t="str">
        <f>ხარჯები!A6</f>
        <v>21</v>
      </c>
      <c r="B1290" s="277" t="str">
        <f>ხარჯები!B6</f>
        <v>შრომის ანაზღაურება</v>
      </c>
      <c r="C1290" s="265">
        <f>ხარჯები!C6</f>
        <v>3960.8999999999996</v>
      </c>
      <c r="D1290" s="265">
        <f>ხარჯები!D6</f>
        <v>4485.2</v>
      </c>
      <c r="E1290" s="265">
        <f>ხარჯები!E6</f>
        <v>24575.4</v>
      </c>
      <c r="F1290" s="265">
        <f>ხარჯები!F6</f>
        <v>0</v>
      </c>
      <c r="G1290" s="265">
        <f>ხარჯები!G6</f>
        <v>24575.4</v>
      </c>
    </row>
    <row r="1291" spans="1:7" ht="12.75" x14ac:dyDescent="0.25">
      <c r="A1291" s="264" t="str">
        <f>ხარჯები!A7</f>
        <v>22</v>
      </c>
      <c r="B1291" s="277" t="str">
        <f>ხარჯები!B7</f>
        <v>საქონელი და მომსახურება</v>
      </c>
      <c r="C1291" s="265">
        <f>ხარჯები!C7</f>
        <v>8903.9</v>
      </c>
      <c r="D1291" s="265">
        <f>ხარჯები!D7</f>
        <v>6704</v>
      </c>
      <c r="E1291" s="265">
        <f>ხარჯები!E7</f>
        <v>15647.3</v>
      </c>
      <c r="F1291" s="265">
        <f>ხარჯები!F7</f>
        <v>0</v>
      </c>
      <c r="G1291" s="265">
        <f>ხარჯები!G7</f>
        <v>15647.3</v>
      </c>
    </row>
    <row r="1292" spans="1:7" ht="12.75" x14ac:dyDescent="0.25">
      <c r="A1292" s="264" t="str">
        <f>ხარჯები!A8</f>
        <v>24</v>
      </c>
      <c r="B1292" s="277" t="str">
        <f>ხარჯები!B8</f>
        <v>პროცენტი</v>
      </c>
      <c r="C1292" s="265">
        <f>ხარჯები!C8</f>
        <v>619</v>
      </c>
      <c r="D1292" s="265">
        <f>ხარჯები!D8</f>
        <v>486</v>
      </c>
      <c r="E1292" s="265">
        <f>ხარჯები!E8</f>
        <v>412</v>
      </c>
      <c r="F1292" s="265">
        <f>ხარჯები!F8</f>
        <v>0</v>
      </c>
      <c r="G1292" s="265">
        <f>ხარჯები!G8</f>
        <v>412</v>
      </c>
    </row>
    <row r="1293" spans="1:7" ht="12.75" x14ac:dyDescent="0.25">
      <c r="A1293" s="264" t="str">
        <f>ხარჯები!A9</f>
        <v>25</v>
      </c>
      <c r="B1293" s="277" t="str">
        <f>ხარჯები!B9</f>
        <v>სუბსიდიები</v>
      </c>
      <c r="C1293" s="265">
        <f>ხარჯები!C9</f>
        <v>26443.500000000004</v>
      </c>
      <c r="D1293" s="265">
        <f>ხარჯები!D9</f>
        <v>29472.399999999998</v>
      </c>
      <c r="E1293" s="265">
        <f>ხარჯები!E9</f>
        <v>2223.5</v>
      </c>
      <c r="F1293" s="265">
        <f>ხარჯები!F9</f>
        <v>0</v>
      </c>
      <c r="G1293" s="265">
        <f>ხარჯები!G9</f>
        <v>2223.5</v>
      </c>
    </row>
    <row r="1294" spans="1:7" ht="12.75" x14ac:dyDescent="0.25">
      <c r="A1294" s="264" t="str">
        <f>ხარჯები!A10</f>
        <v>26</v>
      </c>
      <c r="B1294" s="277" t="str">
        <f>ხარჯები!B10</f>
        <v>გრანტები</v>
      </c>
      <c r="C1294" s="265">
        <f>ხარჯები!C10</f>
        <v>692</v>
      </c>
      <c r="D1294" s="265">
        <f>ხარჯები!D10</f>
        <v>70</v>
      </c>
      <c r="E1294" s="265">
        <f>ხარჯები!E10</f>
        <v>5</v>
      </c>
      <c r="F1294" s="265">
        <f>ხარჯები!F10</f>
        <v>0</v>
      </c>
      <c r="G1294" s="265">
        <f>ხარჯები!G10</f>
        <v>5</v>
      </c>
    </row>
    <row r="1295" spans="1:7" ht="12.75" x14ac:dyDescent="0.25">
      <c r="A1295" s="264" t="str">
        <f>ხარჯები!A11</f>
        <v>27</v>
      </c>
      <c r="B1295" s="277" t="str">
        <f>ხარჯები!B11</f>
        <v>სოციალური უზრუნველყოფა</v>
      </c>
      <c r="C1295" s="265">
        <f>ხარჯები!C11</f>
        <v>3027.3999999999996</v>
      </c>
      <c r="D1295" s="265">
        <f>ხარჯები!D11</f>
        <v>2869.2000000000003</v>
      </c>
      <c r="E1295" s="265">
        <f>ხარჯები!E11</f>
        <v>3783.5</v>
      </c>
      <c r="F1295" s="265">
        <f>ხარჯები!F11</f>
        <v>0</v>
      </c>
      <c r="G1295" s="265">
        <f>ხარჯები!G11</f>
        <v>3783.5</v>
      </c>
    </row>
    <row r="1296" spans="1:7" ht="12.75" x14ac:dyDescent="0.25">
      <c r="A1296" s="264" t="str">
        <f>ხარჯები!A12</f>
        <v>28</v>
      </c>
      <c r="B1296" s="277" t="str">
        <f>ხარჯები!B12</f>
        <v>სხვა ხარჯები</v>
      </c>
      <c r="C1296" s="265">
        <f>ხარჯები!C12</f>
        <v>4123.0999999999995</v>
      </c>
      <c r="D1296" s="265">
        <f>ხარჯები!D12</f>
        <v>2847.2999999999997</v>
      </c>
      <c r="E1296" s="265">
        <f>ხარჯები!E12</f>
        <v>1620.3</v>
      </c>
      <c r="F1296" s="265">
        <f>ხარჯები!F12</f>
        <v>0</v>
      </c>
      <c r="G1296" s="265">
        <f>ხარჯები!G12</f>
        <v>1620.3</v>
      </c>
    </row>
    <row r="1297" spans="1:7" ht="12.75" x14ac:dyDescent="0.25">
      <c r="A1297" s="264" t="str">
        <f>ხარჯები!A13</f>
        <v>31</v>
      </c>
      <c r="B1297" s="277" t="str">
        <f>ხარჯები!B13</f>
        <v>არაფინანსური აქტივების ზრდა</v>
      </c>
      <c r="C1297" s="265">
        <f>ხარჯები!C13</f>
        <v>11254.4</v>
      </c>
      <c r="D1297" s="265">
        <f>ხარჯები!D13</f>
        <v>19072.499999999996</v>
      </c>
      <c r="E1297" s="265">
        <f>ხარჯები!E13</f>
        <v>6198.2</v>
      </c>
      <c r="F1297" s="265">
        <f>ხარჯები!F13</f>
        <v>18.2</v>
      </c>
      <c r="G1297" s="265">
        <f>ხარჯები!G13</f>
        <v>6180</v>
      </c>
    </row>
    <row r="1298" spans="1:7" ht="12.75" x14ac:dyDescent="0.25">
      <c r="A1298" s="264" t="str">
        <f>ხარჯები!A14</f>
        <v>32</v>
      </c>
      <c r="B1298" s="277" t="str">
        <f>ხარჯები!B14</f>
        <v>ფინანსური აქტივების ზრდა</v>
      </c>
      <c r="C1298" s="265">
        <f>ხარჯები!C14</f>
        <v>0</v>
      </c>
      <c r="D1298" s="265">
        <f>ხარჯები!D14</f>
        <v>0</v>
      </c>
      <c r="E1298" s="265">
        <f>ხარჯები!E14</f>
        <v>0</v>
      </c>
      <c r="F1298" s="265">
        <f>ხარჯები!F14</f>
        <v>0</v>
      </c>
      <c r="G1298" s="265">
        <f>ხარჯები!G14</f>
        <v>0</v>
      </c>
    </row>
    <row r="1299" spans="1:7" ht="12.75" x14ac:dyDescent="0.25">
      <c r="A1299" s="264" t="str">
        <f>ხარჯები!A15</f>
        <v>33</v>
      </c>
      <c r="B1299" s="277" t="str">
        <f>ხარჯები!B15</f>
        <v>ვალდებულებების კლება</v>
      </c>
      <c r="C1299" s="265">
        <f>ხარჯები!C15</f>
        <v>1425.3</v>
      </c>
      <c r="D1299" s="265">
        <f>ხარჯები!D15</f>
        <v>357</v>
      </c>
      <c r="E1299" s="265">
        <f>ხარჯები!E15</f>
        <v>528</v>
      </c>
      <c r="F1299" s="265">
        <f>ხარჯები!F15</f>
        <v>0</v>
      </c>
      <c r="G1299" s="265">
        <f>ხარჯები!G15</f>
        <v>528</v>
      </c>
    </row>
    <row r="1300" spans="1:7" ht="35.25" customHeight="1" x14ac:dyDescent="0.25">
      <c r="A1300" s="268" t="str">
        <f>ხარჯები!A16</f>
        <v>01 00</v>
      </c>
      <c r="B1300" s="269" t="str">
        <f>ხარჯები!B16</f>
        <v>მმართველობა და საერთო დანიშნულების ხარჯები</v>
      </c>
      <c r="C1300" s="270">
        <f>ხარჯები!C16</f>
        <v>7385.1</v>
      </c>
      <c r="D1300" s="270">
        <f>ხარჯები!D16</f>
        <v>7998.4</v>
      </c>
      <c r="E1300" s="270">
        <f>ხარჯები!E16</f>
        <v>8548</v>
      </c>
      <c r="F1300" s="270">
        <f>ხარჯები!F16</f>
        <v>0</v>
      </c>
      <c r="G1300" s="270">
        <f>ხარჯები!G16</f>
        <v>8548</v>
      </c>
    </row>
    <row r="1301" spans="1:7" ht="12.75" x14ac:dyDescent="0.25">
      <c r="A1301" s="264">
        <f>ხარჯები!A17</f>
        <v>0</v>
      </c>
      <c r="B1301" s="277" t="str">
        <f>ხარჯები!B17</f>
        <v>მომუშავეთა რიცხოვნობა</v>
      </c>
      <c r="C1301" s="265">
        <f>ხარჯები!C17</f>
        <v>352</v>
      </c>
      <c r="D1301" s="265">
        <f>ხარჯები!D17</f>
        <v>352</v>
      </c>
      <c r="E1301" s="265">
        <f>ხარჯები!E17</f>
        <v>354</v>
      </c>
      <c r="F1301" s="265">
        <f>ხარჯები!F17</f>
        <v>0</v>
      </c>
      <c r="G1301" s="265">
        <f>ხარჯები!G17</f>
        <v>354</v>
      </c>
    </row>
    <row r="1302" spans="1:7" ht="12.75" x14ac:dyDescent="0.25">
      <c r="A1302" s="264" t="str">
        <f>ხარჯები!A18</f>
        <v>2</v>
      </c>
      <c r="B1302" s="277" t="str">
        <f>ხარჯები!B18</f>
        <v>ხარჯები</v>
      </c>
      <c r="C1302" s="265">
        <f>ხარჯები!C18</f>
        <v>7125.1</v>
      </c>
      <c r="D1302" s="265">
        <f>ხარჯები!D18</f>
        <v>7346.4</v>
      </c>
      <c r="E1302" s="265">
        <f>ხარჯები!E18</f>
        <v>7903</v>
      </c>
      <c r="F1302" s="265">
        <f>ხარჯები!F18</f>
        <v>0</v>
      </c>
      <c r="G1302" s="265">
        <f>ხარჯები!G18</f>
        <v>7903</v>
      </c>
    </row>
    <row r="1303" spans="1:7" ht="12.75" x14ac:dyDescent="0.25">
      <c r="A1303" s="264" t="str">
        <f>ხარჯები!A19</f>
        <v>21</v>
      </c>
      <c r="B1303" s="277" t="str">
        <f>ხარჯები!B19</f>
        <v>შრომის ანაზღაურება</v>
      </c>
      <c r="C1303" s="265">
        <f>ხარჯები!C19</f>
        <v>3960.8999999999996</v>
      </c>
      <c r="D1303" s="265">
        <f>ხარჯები!D19</f>
        <v>4485.2</v>
      </c>
      <c r="E1303" s="265">
        <f>ხარჯები!E19</f>
        <v>4689</v>
      </c>
      <c r="F1303" s="265">
        <f>ხარჯები!F19</f>
        <v>0</v>
      </c>
      <c r="G1303" s="265">
        <f>ხარჯები!G19</f>
        <v>4689</v>
      </c>
    </row>
    <row r="1304" spans="1:7" ht="12.75" x14ac:dyDescent="0.25">
      <c r="A1304" s="264" t="str">
        <f>ხარჯები!A20</f>
        <v>22</v>
      </c>
      <c r="B1304" s="277" t="str">
        <f>ხარჯები!B20</f>
        <v>საქონელი და მომსახურება</v>
      </c>
      <c r="C1304" s="265">
        <f>ხარჯები!C20</f>
        <v>1875.6000000000001</v>
      </c>
      <c r="D1304" s="265">
        <f>ხარჯები!D20</f>
        <v>2167.3000000000002</v>
      </c>
      <c r="E1304" s="265">
        <f>ხარჯები!E20</f>
        <v>2644</v>
      </c>
      <c r="F1304" s="265">
        <f>ხარჯები!F20</f>
        <v>0</v>
      </c>
      <c r="G1304" s="265">
        <f>ხარჯები!G20</f>
        <v>2644</v>
      </c>
    </row>
    <row r="1305" spans="1:7" ht="12.75" x14ac:dyDescent="0.25">
      <c r="A1305" s="264" t="str">
        <f>ხარჯები!A21</f>
        <v>24</v>
      </c>
      <c r="B1305" s="277" t="str">
        <f>ხარჯები!B21</f>
        <v>პროცენტი</v>
      </c>
      <c r="C1305" s="265">
        <f>ხარჯები!C21</f>
        <v>619</v>
      </c>
      <c r="D1305" s="265">
        <f>ხარჯები!D21</f>
        <v>486</v>
      </c>
      <c r="E1305" s="265">
        <f>ხარჯები!E21</f>
        <v>412</v>
      </c>
      <c r="F1305" s="265">
        <f>ხარჯები!F21</f>
        <v>0</v>
      </c>
      <c r="G1305" s="265">
        <f>ხარჯები!G21</f>
        <v>412</v>
      </c>
    </row>
    <row r="1306" spans="1:7" ht="12.75" x14ac:dyDescent="0.25">
      <c r="A1306" s="264" t="str">
        <f>ხარჯები!A22</f>
        <v>25</v>
      </c>
      <c r="B1306" s="277" t="str">
        <f>ხარჯები!B22</f>
        <v>სუბსიდიები</v>
      </c>
      <c r="C1306" s="265">
        <f>ხარჯები!C22</f>
        <v>0</v>
      </c>
      <c r="D1306" s="265">
        <f>ხარჯები!D22</f>
        <v>40</v>
      </c>
      <c r="E1306" s="265">
        <f>ხარჯები!E22</f>
        <v>0</v>
      </c>
      <c r="F1306" s="265">
        <f>ხარჯები!F22</f>
        <v>0</v>
      </c>
      <c r="G1306" s="265">
        <f>ხარჯები!G22</f>
        <v>0</v>
      </c>
    </row>
    <row r="1307" spans="1:7" ht="12.75" x14ac:dyDescent="0.25">
      <c r="A1307" s="264" t="str">
        <f>ხარჯები!A23</f>
        <v>26</v>
      </c>
      <c r="B1307" s="277" t="str">
        <f>ხარჯები!B23</f>
        <v>გრანტები</v>
      </c>
      <c r="C1307" s="265">
        <f>ხარჯები!C23</f>
        <v>4.5999999999999996</v>
      </c>
      <c r="D1307" s="265">
        <f>ხარჯები!D23</f>
        <v>0</v>
      </c>
      <c r="E1307" s="265">
        <f>ხარჯები!E23</f>
        <v>5</v>
      </c>
      <c r="F1307" s="265">
        <f>ხარჯები!F23</f>
        <v>0</v>
      </c>
      <c r="G1307" s="265">
        <f>ხარჯები!G23</f>
        <v>5</v>
      </c>
    </row>
    <row r="1308" spans="1:7" ht="12.75" x14ac:dyDescent="0.25">
      <c r="A1308" s="264" t="str">
        <f>ხარჯები!A24</f>
        <v>27</v>
      </c>
      <c r="B1308" s="277" t="str">
        <f>ხარჯები!B24</f>
        <v>სოციალური უზრუნველყოფა</v>
      </c>
      <c r="C1308" s="265">
        <f>ხარჯები!C24</f>
        <v>522.1</v>
      </c>
      <c r="D1308" s="265">
        <f>ხარჯები!D24</f>
        <v>127.8</v>
      </c>
      <c r="E1308" s="265">
        <f>ხარჯები!E24</f>
        <v>143</v>
      </c>
      <c r="F1308" s="265">
        <f>ხარჯები!F24</f>
        <v>0</v>
      </c>
      <c r="G1308" s="265">
        <f>ხარჯები!G24</f>
        <v>143</v>
      </c>
    </row>
    <row r="1309" spans="1:7" ht="12.75" x14ac:dyDescent="0.25">
      <c r="A1309" s="264" t="str">
        <f>ხარჯები!A25</f>
        <v>28</v>
      </c>
      <c r="B1309" s="277" t="str">
        <f>ხარჯები!B25</f>
        <v>სხვა ხარჯები</v>
      </c>
      <c r="C1309" s="265">
        <f>ხარჯები!C25</f>
        <v>142.9</v>
      </c>
      <c r="D1309" s="265">
        <f>ხარჯები!D25</f>
        <v>40.1</v>
      </c>
      <c r="E1309" s="265">
        <f>ხარჯები!E25</f>
        <v>10</v>
      </c>
      <c r="F1309" s="265">
        <f>ხარჯები!F25</f>
        <v>0</v>
      </c>
      <c r="G1309" s="265">
        <f>ხარჯები!G25</f>
        <v>10</v>
      </c>
    </row>
    <row r="1310" spans="1:7" ht="12.75" x14ac:dyDescent="0.25">
      <c r="A1310" s="264" t="str">
        <f>ხარჯები!A26</f>
        <v>31</v>
      </c>
      <c r="B1310" s="277" t="str">
        <f>ხარჯები!B26</f>
        <v>არაფინანსური აქტივების ზრდა</v>
      </c>
      <c r="C1310" s="265">
        <f>ხარჯები!C26</f>
        <v>114.7</v>
      </c>
      <c r="D1310" s="265">
        <f>ხარჯები!D26</f>
        <v>295</v>
      </c>
      <c r="E1310" s="265">
        <f>ხარჯები!E26</f>
        <v>117</v>
      </c>
      <c r="F1310" s="265">
        <f>ხარჯები!F26</f>
        <v>0</v>
      </c>
      <c r="G1310" s="265">
        <f>ხარჯები!G26</f>
        <v>117</v>
      </c>
    </row>
    <row r="1311" spans="1:7" ht="12.75" x14ac:dyDescent="0.25">
      <c r="A1311" s="264" t="str">
        <f>ხარჯები!A27</f>
        <v>33</v>
      </c>
      <c r="B1311" s="277" t="str">
        <f>ხარჯები!B27</f>
        <v>ვალდებულებების კლება</v>
      </c>
      <c r="C1311" s="265">
        <f>ხარჯები!C27</f>
        <v>145.30000000000001</v>
      </c>
      <c r="D1311" s="265">
        <f>ხარჯები!D27</f>
        <v>357</v>
      </c>
      <c r="E1311" s="265">
        <f>ხარჯები!E27</f>
        <v>528</v>
      </c>
      <c r="F1311" s="265">
        <f>ხარჯები!F27</f>
        <v>0</v>
      </c>
      <c r="G1311" s="265">
        <f>ხარჯები!G27</f>
        <v>528</v>
      </c>
    </row>
    <row r="1312" spans="1:7" ht="45" customHeight="1" x14ac:dyDescent="0.25">
      <c r="A1312" s="268" t="str">
        <f>ხარჯები!A28</f>
        <v>01 01</v>
      </c>
      <c r="B1312" s="269" t="str">
        <f>ხარჯები!B28</f>
        <v>საკანონმდებლო და აღმასრულებელი საქმიანობის უზრუნველყოფა</v>
      </c>
      <c r="C1312" s="270">
        <f>ხარჯები!C28</f>
        <v>5995.8</v>
      </c>
      <c r="D1312" s="270">
        <f>ხარჯები!D28</f>
        <v>6474.4</v>
      </c>
      <c r="E1312" s="270">
        <f>ხარჯები!E28</f>
        <v>6976</v>
      </c>
      <c r="F1312" s="270">
        <f>ხარჯები!F28</f>
        <v>0</v>
      </c>
      <c r="G1312" s="270">
        <f>ხარჯები!G28</f>
        <v>6976</v>
      </c>
    </row>
    <row r="1313" spans="1:7" ht="12.75" x14ac:dyDescent="0.25">
      <c r="A1313" s="264">
        <f>ხარჯები!A29</f>
        <v>0</v>
      </c>
      <c r="B1313" s="277" t="str">
        <f>ხარჯები!B29</f>
        <v>მომუშავეთა რიცხოვნობა</v>
      </c>
      <c r="C1313" s="265">
        <f>ხარჯები!C29</f>
        <v>352</v>
      </c>
      <c r="D1313" s="265">
        <f>ხარჯები!D29</f>
        <v>352</v>
      </c>
      <c r="E1313" s="265">
        <f>ხარჯები!E29</f>
        <v>354</v>
      </c>
      <c r="F1313" s="265">
        <f>ხარჯები!F29</f>
        <v>0</v>
      </c>
      <c r="G1313" s="265">
        <f>ხარჯები!G29</f>
        <v>354</v>
      </c>
    </row>
    <row r="1314" spans="1:7" ht="12.75" x14ac:dyDescent="0.25">
      <c r="A1314" s="264" t="str">
        <f>ხარჯები!A30</f>
        <v>2</v>
      </c>
      <c r="B1314" s="277" t="str">
        <f>ხარჯები!B30</f>
        <v>ხარჯები</v>
      </c>
      <c r="C1314" s="265">
        <f>ხარჯები!C30</f>
        <v>5876.1</v>
      </c>
      <c r="D1314" s="265">
        <f>ხარჯები!D30</f>
        <v>6194.4</v>
      </c>
      <c r="E1314" s="265">
        <f>ხარჯები!E30</f>
        <v>6859</v>
      </c>
      <c r="F1314" s="265">
        <f>ხარჯები!F30</f>
        <v>0</v>
      </c>
      <c r="G1314" s="265">
        <f>ხარჯები!G30</f>
        <v>6859</v>
      </c>
    </row>
    <row r="1315" spans="1:7" ht="12.75" x14ac:dyDescent="0.25">
      <c r="A1315" s="264" t="str">
        <f>ხარჯები!A31</f>
        <v>21</v>
      </c>
      <c r="B1315" s="277" t="str">
        <f>ხარჯები!B31</f>
        <v>შრომის ანაზღაურება</v>
      </c>
      <c r="C1315" s="265">
        <f>ხარჯები!C31</f>
        <v>3960.8999999999996</v>
      </c>
      <c r="D1315" s="265">
        <f>ხარჯები!D31</f>
        <v>4451.2</v>
      </c>
      <c r="E1315" s="265">
        <f>ხარჯები!E31</f>
        <v>4689</v>
      </c>
      <c r="F1315" s="265">
        <f>ხარჯები!F31</f>
        <v>0</v>
      </c>
      <c r="G1315" s="265">
        <f>ხარჯები!G31</f>
        <v>4689</v>
      </c>
    </row>
    <row r="1316" spans="1:7" ht="12.75" x14ac:dyDescent="0.25">
      <c r="A1316" s="264" t="str">
        <f>ხარჯები!A32</f>
        <v>22</v>
      </c>
      <c r="B1316" s="277" t="str">
        <f>ხარჯები!B32</f>
        <v>საქონელი და მომსახურება</v>
      </c>
      <c r="C1316" s="265">
        <f>ხარჯები!C32</f>
        <v>1763.4</v>
      </c>
      <c r="D1316" s="265">
        <f>ხარჯები!D32</f>
        <v>1575.3</v>
      </c>
      <c r="E1316" s="265">
        <f>ხარჯები!E32</f>
        <v>2012</v>
      </c>
      <c r="F1316" s="265">
        <f>ხარჯები!F32</f>
        <v>0</v>
      </c>
      <c r="G1316" s="265">
        <f>ხარჯები!G32</f>
        <v>2012</v>
      </c>
    </row>
    <row r="1317" spans="1:7" ht="12.75" x14ac:dyDescent="0.25">
      <c r="A1317" s="264" t="str">
        <f>ხარჯები!A33</f>
        <v>26</v>
      </c>
      <c r="B1317" s="277" t="str">
        <f>ხარჯები!B33</f>
        <v>გრანტები</v>
      </c>
      <c r="C1317" s="265">
        <f>ხარჯები!C33</f>
        <v>4.5999999999999996</v>
      </c>
      <c r="D1317" s="265">
        <f>ხარჯები!D33</f>
        <v>0</v>
      </c>
      <c r="E1317" s="265">
        <f>ხარჯები!E33</f>
        <v>5</v>
      </c>
      <c r="F1317" s="265">
        <f>ხარჯები!F33</f>
        <v>0</v>
      </c>
      <c r="G1317" s="265">
        <f>ხარჯები!G33</f>
        <v>5</v>
      </c>
    </row>
    <row r="1318" spans="1:7" ht="12.75" x14ac:dyDescent="0.25">
      <c r="A1318" s="264" t="str">
        <f>ხარჯები!A34</f>
        <v>27</v>
      </c>
      <c r="B1318" s="277" t="str">
        <f>ხარჯები!B34</f>
        <v>სოციალური უზრუნველყოფა</v>
      </c>
      <c r="C1318" s="265">
        <f>ხარჯები!C34</f>
        <v>97.2</v>
      </c>
      <c r="D1318" s="265">
        <f>ხარჯები!D34</f>
        <v>127.8</v>
      </c>
      <c r="E1318" s="265">
        <f>ხარჯები!E34</f>
        <v>143</v>
      </c>
      <c r="F1318" s="265">
        <f>ხარჯები!F34</f>
        <v>0</v>
      </c>
      <c r="G1318" s="265">
        <f>ხარჯები!G34</f>
        <v>143</v>
      </c>
    </row>
    <row r="1319" spans="1:7" ht="12.75" x14ac:dyDescent="0.25">
      <c r="A1319" s="264" t="str">
        <f>ხარჯები!A35</f>
        <v>28</v>
      </c>
      <c r="B1319" s="277" t="str">
        <f>ხარჯები!B35</f>
        <v>სხვა ხარჯები</v>
      </c>
      <c r="C1319" s="265">
        <f>ხარჯები!C35</f>
        <v>50</v>
      </c>
      <c r="D1319" s="265">
        <f>ხარჯები!D35</f>
        <v>40.1</v>
      </c>
      <c r="E1319" s="265">
        <f>ხარჯები!E35</f>
        <v>10</v>
      </c>
      <c r="F1319" s="265">
        <f>ხარჯები!F35</f>
        <v>0</v>
      </c>
      <c r="G1319" s="265">
        <f>ხარჯები!G35</f>
        <v>10</v>
      </c>
    </row>
    <row r="1320" spans="1:7" ht="12.75" x14ac:dyDescent="0.25">
      <c r="A1320" s="264" t="str">
        <f>ხარჯები!A36</f>
        <v>31</v>
      </c>
      <c r="B1320" s="277" t="str">
        <f>ხარჯები!B36</f>
        <v>არაფინანსური აქტივების ზრდა</v>
      </c>
      <c r="C1320" s="265">
        <f>ხარჯები!C36</f>
        <v>114.7</v>
      </c>
      <c r="D1320" s="265">
        <f>ხარჯები!D36</f>
        <v>280</v>
      </c>
      <c r="E1320" s="265">
        <f>ხარჯები!E36</f>
        <v>117</v>
      </c>
      <c r="F1320" s="265">
        <f>ხარჯები!F36</f>
        <v>0</v>
      </c>
      <c r="G1320" s="265">
        <f>ხარჯები!G36</f>
        <v>117</v>
      </c>
    </row>
    <row r="1321" spans="1:7" ht="12.75" x14ac:dyDescent="0.25">
      <c r="A1321" s="264" t="str">
        <f>ხარჯები!A37</f>
        <v>33</v>
      </c>
      <c r="B1321" s="277" t="str">
        <f>ხარჯები!B37</f>
        <v>ვალდებულებების კლება</v>
      </c>
      <c r="C1321" s="265">
        <f>ხარჯები!C37</f>
        <v>5</v>
      </c>
      <c r="D1321" s="265">
        <f>ხარჯები!D37</f>
        <v>0</v>
      </c>
      <c r="E1321" s="265">
        <f>ხარჯები!E37</f>
        <v>0</v>
      </c>
      <c r="F1321" s="265">
        <f>ხარჯები!F37</f>
        <v>0</v>
      </c>
      <c r="G1321" s="265">
        <f>ხარჯები!G37</f>
        <v>0</v>
      </c>
    </row>
    <row r="1322" spans="1:7" ht="35.25" customHeight="1" x14ac:dyDescent="0.25">
      <c r="A1322" s="268" t="str">
        <f>ხარჯები!A38</f>
        <v>01 01 01</v>
      </c>
      <c r="B1322" s="269" t="str">
        <f>ხარჯები!B38</f>
        <v>ქალაქ ქუთაისის მუნიციპალიტეტის საკრებულო</v>
      </c>
      <c r="C1322" s="270">
        <f>ხარჯები!C38</f>
        <v>1072.2</v>
      </c>
      <c r="D1322" s="270">
        <f>ხარჯები!D38</f>
        <v>1186.9000000000001</v>
      </c>
      <c r="E1322" s="270">
        <f>ხარჯები!E38</f>
        <v>1285</v>
      </c>
      <c r="F1322" s="270">
        <f>ხარჯები!F38</f>
        <v>0</v>
      </c>
      <c r="G1322" s="270">
        <f>ხარჯები!G38</f>
        <v>1285</v>
      </c>
    </row>
    <row r="1323" spans="1:7" ht="12.75" x14ac:dyDescent="0.25">
      <c r="A1323" s="264">
        <f>ხარჯები!A39</f>
        <v>0</v>
      </c>
      <c r="B1323" s="277" t="str">
        <f>ხარჯები!B39</f>
        <v>მომუშავეთა რიცხოვნობა</v>
      </c>
      <c r="C1323" s="265">
        <f>ხარჯები!C39</f>
        <v>34</v>
      </c>
      <c r="D1323" s="265">
        <f>ხარჯები!D39</f>
        <v>34</v>
      </c>
      <c r="E1323" s="265">
        <f>ხარჯები!E39</f>
        <v>52</v>
      </c>
      <c r="F1323" s="265">
        <f>ხარჯები!F39</f>
        <v>0</v>
      </c>
      <c r="G1323" s="265">
        <f>ხარჯები!G39</f>
        <v>52</v>
      </c>
    </row>
    <row r="1324" spans="1:7" ht="12.75" x14ac:dyDescent="0.25">
      <c r="A1324" s="264" t="str">
        <f>ხარჯები!A40</f>
        <v>2</v>
      </c>
      <c r="B1324" s="277" t="str">
        <f>ხარჯები!B40</f>
        <v>ხარჯები</v>
      </c>
      <c r="C1324" s="265">
        <f>ხარჯები!C40</f>
        <v>1050.5</v>
      </c>
      <c r="D1324" s="265">
        <f>ხარჯები!D40</f>
        <v>1156.9000000000001</v>
      </c>
      <c r="E1324" s="265">
        <f>ხარჯები!E40</f>
        <v>1270</v>
      </c>
      <c r="F1324" s="265">
        <f>ხარჯები!F40</f>
        <v>0</v>
      </c>
      <c r="G1324" s="265">
        <f>ხარჯები!G40</f>
        <v>1270</v>
      </c>
    </row>
    <row r="1325" spans="1:7" ht="12.75" x14ac:dyDescent="0.25">
      <c r="A1325" s="264" t="str">
        <f>ხარჯები!A41</f>
        <v>21</v>
      </c>
      <c r="B1325" s="277" t="str">
        <f>ხარჯები!B41</f>
        <v>შრომის ანაზღაურება</v>
      </c>
      <c r="C1325" s="265">
        <f>ხარჯები!C41</f>
        <v>736.3</v>
      </c>
      <c r="D1325" s="265">
        <f>ხარჯები!D41</f>
        <v>839.4</v>
      </c>
      <c r="E1325" s="265">
        <f>ხარჯები!E41</f>
        <v>894</v>
      </c>
      <c r="F1325" s="265">
        <f>ხარჯები!F41</f>
        <v>0</v>
      </c>
      <c r="G1325" s="265">
        <f>ხარჯები!G41</f>
        <v>894</v>
      </c>
    </row>
    <row r="1326" spans="1:7" ht="12.75" x14ac:dyDescent="0.25">
      <c r="A1326" s="264" t="str">
        <f>ხარჯები!A42</f>
        <v>22</v>
      </c>
      <c r="B1326" s="277" t="str">
        <f>ხარჯები!B42</f>
        <v>საქონელი და მომსახურება</v>
      </c>
      <c r="C1326" s="265">
        <f>ხარჯები!C42</f>
        <v>268</v>
      </c>
      <c r="D1326" s="265">
        <f>ხარჯები!D42</f>
        <v>282.5</v>
      </c>
      <c r="E1326" s="265">
        <f>ხარჯები!E42</f>
        <v>336</v>
      </c>
      <c r="F1326" s="265">
        <f>ხარჯები!F42</f>
        <v>0</v>
      </c>
      <c r="G1326" s="265">
        <f>ხარჯები!G42</f>
        <v>336</v>
      </c>
    </row>
    <row r="1327" spans="1:7" ht="12.75" x14ac:dyDescent="0.25">
      <c r="A1327" s="264" t="str">
        <f>ხარჯები!A43</f>
        <v>221</v>
      </c>
      <c r="B1327" s="277" t="str">
        <f>ხარჯები!B43</f>
        <v xml:space="preserve">    შტატგარეშე მომუშავეთა ანაზღაურება</v>
      </c>
      <c r="C1327" s="265">
        <f>ხარჯები!C43</f>
        <v>76.7</v>
      </c>
      <c r="D1327" s="265">
        <f>ხარჯები!D43</f>
        <v>82</v>
      </c>
      <c r="E1327" s="265">
        <f>ხარჯები!E43</f>
        <v>100</v>
      </c>
      <c r="F1327" s="265">
        <f>ხარჯები!F43</f>
        <v>0</v>
      </c>
      <c r="G1327" s="265">
        <f>ხარჯები!G43</f>
        <v>100</v>
      </c>
    </row>
    <row r="1328" spans="1:7" ht="12.75" x14ac:dyDescent="0.25">
      <c r="A1328" s="264" t="str">
        <f>ხარჯები!A44</f>
        <v>222</v>
      </c>
      <c r="B1328" s="277" t="str">
        <f>ხარჯები!B44</f>
        <v xml:space="preserve">    მივლინება</v>
      </c>
      <c r="C1328" s="265">
        <f>ხარჯები!C44</f>
        <v>25.7</v>
      </c>
      <c r="D1328" s="265">
        <f>ხარჯები!D44</f>
        <v>30</v>
      </c>
      <c r="E1328" s="265">
        <f>ხარჯები!E44</f>
        <v>23</v>
      </c>
      <c r="F1328" s="265">
        <f>ხარჯები!F44</f>
        <v>0</v>
      </c>
      <c r="G1328" s="265">
        <f>ხარჯები!G44</f>
        <v>23</v>
      </c>
    </row>
    <row r="1329" spans="1:7" ht="12.75" x14ac:dyDescent="0.25">
      <c r="A1329" s="264" t="str">
        <f>ხარჯები!A45</f>
        <v>223</v>
      </c>
      <c r="B1329" s="277" t="str">
        <f>ხარჯები!B45</f>
        <v xml:space="preserve">    ოფისის ხარჯი</v>
      </c>
      <c r="C1329" s="265">
        <f>ხარჯები!C45</f>
        <v>12.1</v>
      </c>
      <c r="D1329" s="265">
        <f>ხარჯები!D45</f>
        <v>25</v>
      </c>
      <c r="E1329" s="265">
        <f>ხარჯები!E45</f>
        <v>25</v>
      </c>
      <c r="F1329" s="265">
        <f>ხარჯები!F45</f>
        <v>0</v>
      </c>
      <c r="G1329" s="265">
        <f>ხარჯები!G45</f>
        <v>25</v>
      </c>
    </row>
    <row r="1330" spans="1:7" ht="12.75" x14ac:dyDescent="0.25">
      <c r="A1330" s="264" t="str">
        <f>ხარჯები!A46</f>
        <v>224</v>
      </c>
      <c r="B1330" s="277" t="str">
        <f>ხარჯები!B46</f>
        <v xml:space="preserve">    წარმომადგენლობითი ხარჯი</v>
      </c>
      <c r="C1330" s="265">
        <f>ხარჯები!C46</f>
        <v>20.3</v>
      </c>
      <c r="D1330" s="265">
        <f>ხარჯები!D46</f>
        <v>20</v>
      </c>
      <c r="E1330" s="265">
        <f>ხარჯები!E46</f>
        <v>20</v>
      </c>
      <c r="F1330" s="265">
        <f>ხარჯები!F46</f>
        <v>0</v>
      </c>
      <c r="G1330" s="265">
        <f>ხარჯები!G46</f>
        <v>20</v>
      </c>
    </row>
    <row r="1331" spans="1:7" ht="46.5" customHeight="1" x14ac:dyDescent="0.25">
      <c r="A1331" s="264" t="str">
        <f>ხარჯები!A47</f>
        <v>227</v>
      </c>
      <c r="B1331" s="277" t="str">
        <f>ხარჯები!B47</f>
        <v xml:space="preserve">    რბილი ინვენტარის, უნიფორმისა და პირადი ჰიგიენის საგნების შეძენის ხარჯები</v>
      </c>
      <c r="C1331" s="265">
        <f>ხარჯები!C47</f>
        <v>0.2</v>
      </c>
      <c r="D1331" s="265">
        <f>ხარჯები!D47</f>
        <v>0.5</v>
      </c>
      <c r="E1331" s="265">
        <f>ხარჯები!E47</f>
        <v>1</v>
      </c>
      <c r="F1331" s="265">
        <f>ხარჯები!F47</f>
        <v>0</v>
      </c>
      <c r="G1331" s="265">
        <f>ხარჯები!G47</f>
        <v>1</v>
      </c>
    </row>
    <row r="1332" spans="1:7" ht="42" customHeight="1" x14ac:dyDescent="0.25">
      <c r="A1332" s="264" t="str">
        <f>ხარჯები!A48</f>
        <v>228</v>
      </c>
      <c r="B1332" s="277" t="str">
        <f>ხარჯები!B48</f>
        <v xml:space="preserve">    ტრანსპორტის და ტექნიკის ექსლუატაციის და მოვლა-შენახვის ხარჯები</v>
      </c>
      <c r="C1332" s="265">
        <f>ხარჯები!C48</f>
        <v>130.5</v>
      </c>
      <c r="D1332" s="265">
        <f>ხარჯები!D48</f>
        <v>120</v>
      </c>
      <c r="E1332" s="265">
        <f>ხარჯები!E48</f>
        <v>167</v>
      </c>
      <c r="F1332" s="265">
        <f>ხარჯები!F48</f>
        <v>0</v>
      </c>
      <c r="G1332" s="265">
        <f>ხარჯები!G48</f>
        <v>167</v>
      </c>
    </row>
    <row r="1333" spans="1:7" ht="25.5" x14ac:dyDescent="0.25">
      <c r="A1333" s="264" t="str">
        <f>ხარჯები!A49</f>
        <v>2210</v>
      </c>
      <c r="B1333" s="277" t="str">
        <f>ხარჯები!B49</f>
        <v xml:space="preserve">    სხვა დანარჩენი საქონელი და მომსახურება</v>
      </c>
      <c r="C1333" s="265">
        <f>ხარჯები!C49</f>
        <v>2.5</v>
      </c>
      <c r="D1333" s="265">
        <f>ხარჯები!D49</f>
        <v>5</v>
      </c>
      <c r="E1333" s="265">
        <f>ხარჯები!E49</f>
        <v>0</v>
      </c>
      <c r="F1333" s="265">
        <f>ხარჯები!F49</f>
        <v>0</v>
      </c>
      <c r="G1333" s="265">
        <f>ხარჯები!G49</f>
        <v>0</v>
      </c>
    </row>
    <row r="1334" spans="1:7" ht="12.75" x14ac:dyDescent="0.25">
      <c r="A1334" s="264" t="str">
        <f>ხარჯები!A50</f>
        <v>27</v>
      </c>
      <c r="B1334" s="277" t="str">
        <f>ხარჯები!B50</f>
        <v>სოციალური უზრუნველყოფა</v>
      </c>
      <c r="C1334" s="265">
        <f>ხარჯები!C50</f>
        <v>46.2</v>
      </c>
      <c r="D1334" s="265">
        <f>ხარჯები!D50</f>
        <v>35</v>
      </c>
      <c r="E1334" s="265">
        <f>ხარჯები!E50</f>
        <v>40</v>
      </c>
      <c r="F1334" s="265">
        <f>ხარჯები!F50</f>
        <v>0</v>
      </c>
      <c r="G1334" s="265">
        <f>ხარჯები!G50</f>
        <v>40</v>
      </c>
    </row>
    <row r="1335" spans="1:7" ht="12.75" x14ac:dyDescent="0.25">
      <c r="A1335" s="264" t="str">
        <f>ხარჯები!A51</f>
        <v>28</v>
      </c>
      <c r="B1335" s="277" t="str">
        <f>ხარჯები!B51</f>
        <v>სხვა ხარჯები</v>
      </c>
      <c r="C1335" s="265">
        <f>ხარჯები!C51</f>
        <v>0</v>
      </c>
      <c r="D1335" s="265">
        <f>ხარჯები!D51</f>
        <v>0</v>
      </c>
      <c r="E1335" s="265">
        <f>ხარჯები!E51</f>
        <v>0</v>
      </c>
      <c r="F1335" s="265">
        <f>ხარჯები!F51</f>
        <v>0</v>
      </c>
      <c r="G1335" s="265">
        <f>ხარჯები!G51</f>
        <v>0</v>
      </c>
    </row>
    <row r="1336" spans="1:7" ht="12.75" x14ac:dyDescent="0.25">
      <c r="A1336" s="264" t="str">
        <f>ხარჯები!A52</f>
        <v>31</v>
      </c>
      <c r="B1336" s="277" t="str">
        <f>ხარჯები!B52</f>
        <v>არაფინანსური აქტივების ზრდა</v>
      </c>
      <c r="C1336" s="265">
        <f>ხარჯები!C52</f>
        <v>16.7</v>
      </c>
      <c r="D1336" s="265">
        <f>ხარჯები!D52</f>
        <v>30</v>
      </c>
      <c r="E1336" s="265">
        <f>ხარჯები!E52</f>
        <v>15</v>
      </c>
      <c r="F1336" s="265">
        <f>ხარჯები!F52</f>
        <v>0</v>
      </c>
      <c r="G1336" s="265">
        <f>ხარჯები!G52</f>
        <v>15</v>
      </c>
    </row>
    <row r="1337" spans="1:7" ht="12.75" x14ac:dyDescent="0.25">
      <c r="A1337" s="264" t="str">
        <f>ხარჯები!A53</f>
        <v>33</v>
      </c>
      <c r="B1337" s="277" t="str">
        <f>ხარჯები!B53</f>
        <v>ვალდებულებების კლება</v>
      </c>
      <c r="C1337" s="265">
        <f>ხარჯები!C53</f>
        <v>5</v>
      </c>
      <c r="D1337" s="265">
        <f>ხარჯები!D53</f>
        <v>0</v>
      </c>
      <c r="E1337" s="265">
        <f>ხარჯები!E53</f>
        <v>0</v>
      </c>
      <c r="F1337" s="265">
        <f>ხარჯები!F53</f>
        <v>0</v>
      </c>
      <c r="G1337" s="265">
        <f>ხარჯები!G53</f>
        <v>0</v>
      </c>
    </row>
    <row r="1338" spans="1:7" ht="35.25" customHeight="1" x14ac:dyDescent="0.25">
      <c r="A1338" s="268" t="str">
        <f>ხარჯები!A54</f>
        <v>01 01 02</v>
      </c>
      <c r="B1338" s="269" t="str">
        <f>ხარჯები!B54</f>
        <v>ქალაქ ქუთაისის მუნიციპალიტეტის მერია</v>
      </c>
      <c r="C1338" s="270">
        <f>ხარჯები!C54</f>
        <v>4749.4000000000005</v>
      </c>
      <c r="D1338" s="270">
        <f>ხარჯები!D54</f>
        <v>5040.6000000000004</v>
      </c>
      <c r="E1338" s="270">
        <f>ხარჯები!E54</f>
        <v>5400</v>
      </c>
      <c r="F1338" s="270">
        <f>ხარჯები!F54</f>
        <v>0</v>
      </c>
      <c r="G1338" s="270">
        <f>ხარჯები!G54</f>
        <v>5400</v>
      </c>
    </row>
    <row r="1339" spans="1:7" ht="12.75" x14ac:dyDescent="0.25">
      <c r="A1339" s="264">
        <f>ხარჯები!A55</f>
        <v>0</v>
      </c>
      <c r="B1339" s="277" t="str">
        <f>ხარჯები!B55</f>
        <v>მომუშავეთა რიცხოვნობა</v>
      </c>
      <c r="C1339" s="265">
        <f>ხარჯები!C55</f>
        <v>304</v>
      </c>
      <c r="D1339" s="265">
        <f>ხარჯები!D55</f>
        <v>304</v>
      </c>
      <c r="E1339" s="265">
        <f>ხარჯები!E55</f>
        <v>287</v>
      </c>
      <c r="F1339" s="265">
        <f>ხარჯები!F55</f>
        <v>0</v>
      </c>
      <c r="G1339" s="265">
        <f>ხარჯები!G55</f>
        <v>287</v>
      </c>
    </row>
    <row r="1340" spans="1:7" ht="12.75" x14ac:dyDescent="0.25">
      <c r="A1340" s="264" t="str">
        <f>ხარჯები!A56</f>
        <v>2</v>
      </c>
      <c r="B1340" s="277" t="str">
        <f>ხარჯები!B56</f>
        <v>ხარჯები</v>
      </c>
      <c r="C1340" s="265">
        <f>ხარჯები!C56</f>
        <v>4654.9000000000005</v>
      </c>
      <c r="D1340" s="265">
        <f>ხარჯები!D56</f>
        <v>4791.6000000000004</v>
      </c>
      <c r="E1340" s="265">
        <f>ხარჯები!E56</f>
        <v>5298</v>
      </c>
      <c r="F1340" s="265">
        <f>ხარჯები!F56</f>
        <v>0</v>
      </c>
      <c r="G1340" s="265">
        <f>ხარჯები!G56</f>
        <v>5298</v>
      </c>
    </row>
    <row r="1341" spans="1:7" ht="12.75" x14ac:dyDescent="0.25">
      <c r="A1341" s="264" t="str">
        <f>ხარჯები!A57</f>
        <v>21</v>
      </c>
      <c r="B1341" s="277" t="str">
        <f>ხარჯები!B57</f>
        <v>შრომის ანაზღაურება</v>
      </c>
      <c r="C1341" s="265">
        <f>ხარჯები!C57</f>
        <v>3089.6</v>
      </c>
      <c r="D1341" s="265">
        <f>ხარჯები!D57</f>
        <v>3460</v>
      </c>
      <c r="E1341" s="265">
        <f>ხარჯები!E57</f>
        <v>3600</v>
      </c>
      <c r="F1341" s="265">
        <f>ხარჯები!F57</f>
        <v>0</v>
      </c>
      <c r="G1341" s="265">
        <f>ხარჯები!G57</f>
        <v>3600</v>
      </c>
    </row>
    <row r="1342" spans="1:7" ht="12.75" x14ac:dyDescent="0.25">
      <c r="A1342" s="264" t="str">
        <f>ხარჯები!A58</f>
        <v>22</v>
      </c>
      <c r="B1342" s="277" t="str">
        <f>ხარჯები!B58</f>
        <v>საქონელი და მომსახურება</v>
      </c>
      <c r="C1342" s="265">
        <f>ხარჯები!C58</f>
        <v>1459.7</v>
      </c>
      <c r="D1342" s="265">
        <f>ხარჯები!D58</f>
        <v>1201.6999999999998</v>
      </c>
      <c r="E1342" s="265">
        <f>ხარჯები!E58</f>
        <v>1583</v>
      </c>
      <c r="F1342" s="265">
        <f>ხარჯები!F58</f>
        <v>0</v>
      </c>
      <c r="G1342" s="265">
        <f>ხარჯები!G58</f>
        <v>1583</v>
      </c>
    </row>
    <row r="1343" spans="1:7" ht="12.75" x14ac:dyDescent="0.25">
      <c r="A1343" s="264" t="str">
        <f>ხარჯები!A59</f>
        <v>221</v>
      </c>
      <c r="B1343" s="277" t="str">
        <f>ხარჯები!B59</f>
        <v xml:space="preserve">    შტატგარეშე მომუშავეთა ანაზღაურება</v>
      </c>
      <c r="C1343" s="265">
        <f>ხარჯები!C59</f>
        <v>293.3</v>
      </c>
      <c r="D1343" s="265">
        <f>ხარჯები!D59</f>
        <v>109.8</v>
      </c>
      <c r="E1343" s="265">
        <f>ხარჯები!E59</f>
        <v>238</v>
      </c>
      <c r="F1343" s="265">
        <f>ხარჯები!F59</f>
        <v>0</v>
      </c>
      <c r="G1343" s="265">
        <f>ხარჯები!G59</f>
        <v>238</v>
      </c>
    </row>
    <row r="1344" spans="1:7" ht="12.75" x14ac:dyDescent="0.25">
      <c r="A1344" s="264" t="str">
        <f>ხარჯები!A60</f>
        <v>222</v>
      </c>
      <c r="B1344" s="277" t="str">
        <f>ხარჯები!B60</f>
        <v xml:space="preserve">    მივლინება</v>
      </c>
      <c r="C1344" s="265">
        <f>ხარჯები!C60</f>
        <v>113.8</v>
      </c>
      <c r="D1344" s="265">
        <f>ხარჯები!D60</f>
        <v>70</v>
      </c>
      <c r="E1344" s="265">
        <f>ხარჯები!E60</f>
        <v>90</v>
      </c>
      <c r="F1344" s="265">
        <f>ხარჯები!F60</f>
        <v>0</v>
      </c>
      <c r="G1344" s="265">
        <f>ხარჯები!G60</f>
        <v>90</v>
      </c>
    </row>
    <row r="1345" spans="1:7" ht="12.75" x14ac:dyDescent="0.25">
      <c r="A1345" s="264" t="str">
        <f>ხარჯები!A61</f>
        <v>223</v>
      </c>
      <c r="B1345" s="277" t="str">
        <f>ხარჯები!B61</f>
        <v xml:space="preserve">    ოფისის ხარჯი</v>
      </c>
      <c r="C1345" s="265">
        <f>ხარჯები!C61</f>
        <v>448.1</v>
      </c>
      <c r="D1345" s="265">
        <f>ხარჯები!D61</f>
        <v>460</v>
      </c>
      <c r="E1345" s="265">
        <f>ხარჯები!E61</f>
        <v>520</v>
      </c>
      <c r="F1345" s="265">
        <f>ხარჯები!F61</f>
        <v>0</v>
      </c>
      <c r="G1345" s="265">
        <f>ხარჯები!G61</f>
        <v>520</v>
      </c>
    </row>
    <row r="1346" spans="1:7" ht="12.75" x14ac:dyDescent="0.25">
      <c r="A1346" s="264" t="str">
        <f>ხარჯები!A62</f>
        <v>224</v>
      </c>
      <c r="B1346" s="277" t="str">
        <f>ხარჯები!B62</f>
        <v xml:space="preserve">    წარმომადგენლობითი ხარჯი</v>
      </c>
      <c r="C1346" s="265">
        <f>ხარჯები!C62</f>
        <v>223.8</v>
      </c>
      <c r="D1346" s="265">
        <f>ხარჯები!D62</f>
        <v>120</v>
      </c>
      <c r="E1346" s="265">
        <f>ხარჯები!E62</f>
        <v>180</v>
      </c>
      <c r="F1346" s="265">
        <f>ხარჯები!F62</f>
        <v>0</v>
      </c>
      <c r="G1346" s="265">
        <f>ხარჯები!G62</f>
        <v>180</v>
      </c>
    </row>
    <row r="1347" spans="1:7" ht="39.75" customHeight="1" x14ac:dyDescent="0.25">
      <c r="A1347" s="264" t="str">
        <f>ხარჯები!A63</f>
        <v>227</v>
      </c>
      <c r="B1347" s="277" t="str">
        <f>ხარჯები!B63</f>
        <v xml:space="preserve">    რბილი ინვენტარის, უნიფორმისა და პირადი ჰიგიენის საგნების შეძენის ხარჯები</v>
      </c>
      <c r="C1347" s="265">
        <f>ხარჯები!C63</f>
        <v>1.2</v>
      </c>
      <c r="D1347" s="265">
        <f>ხარჯები!D63</f>
        <v>2</v>
      </c>
      <c r="E1347" s="265">
        <f>ხარჯები!E63</f>
        <v>5</v>
      </c>
      <c r="F1347" s="265">
        <f>ხარჯები!F63</f>
        <v>0</v>
      </c>
      <c r="G1347" s="265">
        <f>ხარჯები!G63</f>
        <v>5</v>
      </c>
    </row>
    <row r="1348" spans="1:7" ht="43.5" customHeight="1" x14ac:dyDescent="0.25">
      <c r="A1348" s="264" t="str">
        <f>ხარჯები!A64</f>
        <v>228</v>
      </c>
      <c r="B1348" s="277" t="str">
        <f>ხარჯები!B64</f>
        <v xml:space="preserve">    ტრანსპორტის და ტექნიკის ექსლუატაციის და მოვლა-შენახვის ხარჯები</v>
      </c>
      <c r="C1348" s="265">
        <f>ხარჯები!C64</f>
        <v>242.2</v>
      </c>
      <c r="D1348" s="265">
        <f>ხარჯები!D64</f>
        <v>279.89999999999998</v>
      </c>
      <c r="E1348" s="265">
        <f>ხარჯები!E64</f>
        <v>350</v>
      </c>
      <c r="F1348" s="265">
        <f>ხარჯები!F64</f>
        <v>0</v>
      </c>
      <c r="G1348" s="265">
        <f>ხარჯები!G64</f>
        <v>350</v>
      </c>
    </row>
    <row r="1349" spans="1:7" ht="25.5" x14ac:dyDescent="0.25">
      <c r="A1349" s="264" t="str">
        <f>ხარჯები!A65</f>
        <v>2210</v>
      </c>
      <c r="B1349" s="277" t="str">
        <f>ხარჯები!B65</f>
        <v xml:space="preserve">    სხვა დანარჩენი საქონელი და მომსახურება</v>
      </c>
      <c r="C1349" s="265">
        <f>ხარჯები!C65</f>
        <v>137.30000000000001</v>
      </c>
      <c r="D1349" s="265">
        <f>ხარჯები!D65</f>
        <v>160</v>
      </c>
      <c r="E1349" s="265">
        <f>ხარჯები!E65</f>
        <v>200</v>
      </c>
      <c r="F1349" s="265">
        <f>ხარჯები!F65</f>
        <v>0</v>
      </c>
      <c r="G1349" s="265">
        <f>ხარჯები!G65</f>
        <v>200</v>
      </c>
    </row>
    <row r="1350" spans="1:7" ht="12.75" x14ac:dyDescent="0.25">
      <c r="A1350" s="264" t="str">
        <f>ხარჯები!A66</f>
        <v>26</v>
      </c>
      <c r="B1350" s="277" t="str">
        <f>ხარჯები!B66</f>
        <v>გრანტები</v>
      </c>
      <c r="C1350" s="265">
        <f>ხარჯები!C66</f>
        <v>4.5999999999999996</v>
      </c>
      <c r="D1350" s="265">
        <f>ხარჯები!D66</f>
        <v>0</v>
      </c>
      <c r="E1350" s="265">
        <f>ხარჯები!E66</f>
        <v>5</v>
      </c>
      <c r="F1350" s="265">
        <f>ხარჯები!F66</f>
        <v>0</v>
      </c>
      <c r="G1350" s="265">
        <f>ხარჯები!G66</f>
        <v>5</v>
      </c>
    </row>
    <row r="1351" spans="1:7" ht="12.75" x14ac:dyDescent="0.25">
      <c r="A1351" s="264" t="str">
        <f>ხარჯები!A67</f>
        <v>27</v>
      </c>
      <c r="B1351" s="277" t="str">
        <f>ხარჯები!B67</f>
        <v>სოციალური უზრუნველყოფა</v>
      </c>
      <c r="C1351" s="265">
        <f>ხარჯები!C67</f>
        <v>51</v>
      </c>
      <c r="D1351" s="265">
        <f>ხარჯები!D67</f>
        <v>89.8</v>
      </c>
      <c r="E1351" s="265">
        <f>ხარჯები!E67</f>
        <v>100</v>
      </c>
      <c r="F1351" s="265">
        <f>ხარჯები!F67</f>
        <v>0</v>
      </c>
      <c r="G1351" s="265">
        <f>ხარჯები!G67</f>
        <v>100</v>
      </c>
    </row>
    <row r="1352" spans="1:7" ht="12.75" x14ac:dyDescent="0.25">
      <c r="A1352" s="264" t="str">
        <f>ხარჯები!A68</f>
        <v>28</v>
      </c>
      <c r="B1352" s="277" t="str">
        <f>ხარჯები!B68</f>
        <v>სხვა ხარჯები</v>
      </c>
      <c r="C1352" s="265">
        <f>ხარჯები!C68</f>
        <v>50</v>
      </c>
      <c r="D1352" s="265">
        <f>ხარჯები!D68</f>
        <v>40.1</v>
      </c>
      <c r="E1352" s="265">
        <f>ხარჯები!E68</f>
        <v>10</v>
      </c>
      <c r="F1352" s="265">
        <f>ხარჯები!F68</f>
        <v>0</v>
      </c>
      <c r="G1352" s="265">
        <f>ხარჯები!G68</f>
        <v>10</v>
      </c>
    </row>
    <row r="1353" spans="1:7" ht="12.75" x14ac:dyDescent="0.25">
      <c r="A1353" s="264" t="str">
        <f>ხარჯები!A69</f>
        <v>31</v>
      </c>
      <c r="B1353" s="277" t="str">
        <f>ხარჯები!B69</f>
        <v>არაფინანსური აქტივების ზრდა</v>
      </c>
      <c r="C1353" s="265">
        <f>ხარჯები!C69</f>
        <v>94.5</v>
      </c>
      <c r="D1353" s="265">
        <f>ხარჯები!D69</f>
        <v>249</v>
      </c>
      <c r="E1353" s="265">
        <f>ხარჯები!E69</f>
        <v>102</v>
      </c>
      <c r="F1353" s="265">
        <f>ხარჯები!F69</f>
        <v>0</v>
      </c>
      <c r="G1353" s="265">
        <f>ხარჯები!G69</f>
        <v>102</v>
      </c>
    </row>
    <row r="1354" spans="1:7" ht="35.25" customHeight="1" x14ac:dyDescent="0.25">
      <c r="A1354" s="268" t="str">
        <f>ხარჯები!A70</f>
        <v>01 01 03</v>
      </c>
      <c r="B1354" s="269" t="str">
        <f>ხარჯები!B70</f>
        <v>სამხედრო აღრიცხვისა და გაწვევის სამსახური</v>
      </c>
      <c r="C1354" s="270">
        <f>ხარჯები!C70</f>
        <v>169.2</v>
      </c>
      <c r="D1354" s="270">
        <f>ხარჯები!D70</f>
        <v>205</v>
      </c>
      <c r="E1354" s="270">
        <f>ხარჯები!E70</f>
        <v>241</v>
      </c>
      <c r="F1354" s="270">
        <f>ხარჯები!F70</f>
        <v>0</v>
      </c>
      <c r="G1354" s="270">
        <f>ხარჯები!G70</f>
        <v>241</v>
      </c>
    </row>
    <row r="1355" spans="1:7" ht="12.75" x14ac:dyDescent="0.25">
      <c r="A1355" s="264">
        <f>ხარჯები!A71</f>
        <v>0</v>
      </c>
      <c r="B1355" s="277" t="str">
        <f>ხარჯები!B71</f>
        <v>მომუშავეთა რიცხოვნობა</v>
      </c>
      <c r="C1355" s="265">
        <f>ხარჯები!C71</f>
        <v>14</v>
      </c>
      <c r="D1355" s="265">
        <f>ხარჯები!D71</f>
        <v>14</v>
      </c>
      <c r="E1355" s="265">
        <f>ხარჯები!E71</f>
        <v>15</v>
      </c>
      <c r="F1355" s="265">
        <f>ხარჯები!F71</f>
        <v>0</v>
      </c>
      <c r="G1355" s="265">
        <f>ხარჯები!G71</f>
        <v>15</v>
      </c>
    </row>
    <row r="1356" spans="1:7" ht="12.75" x14ac:dyDescent="0.25">
      <c r="A1356" s="264" t="str">
        <f>ხარჯები!A72</f>
        <v>2</v>
      </c>
      <c r="B1356" s="277" t="str">
        <f>ხარჯები!B72</f>
        <v>ხარჯები</v>
      </c>
      <c r="C1356" s="265">
        <f>ხარჯები!C72</f>
        <v>165.7</v>
      </c>
      <c r="D1356" s="265">
        <f>ხარჯები!D72</f>
        <v>204</v>
      </c>
      <c r="E1356" s="265">
        <f>ხარჯები!E72</f>
        <v>241</v>
      </c>
      <c r="F1356" s="265">
        <f>ხარჯები!F72</f>
        <v>0</v>
      </c>
      <c r="G1356" s="265">
        <f>ხარჯები!G72</f>
        <v>241</v>
      </c>
    </row>
    <row r="1357" spans="1:7" ht="12.75" x14ac:dyDescent="0.25">
      <c r="A1357" s="264" t="str">
        <f>ხარჯები!A73</f>
        <v>21</v>
      </c>
      <c r="B1357" s="277" t="str">
        <f>ხარჯები!B73</f>
        <v>შრომის ანაზღაურება</v>
      </c>
      <c r="C1357" s="265">
        <f>ხარჯები!C73</f>
        <v>135</v>
      </c>
      <c r="D1357" s="265">
        <f>ხარჯები!D73</f>
        <v>151.80000000000001</v>
      </c>
      <c r="E1357" s="265">
        <f>ხარჯები!E73</f>
        <v>195</v>
      </c>
      <c r="F1357" s="265">
        <f>ხარჯები!F73</f>
        <v>0</v>
      </c>
      <c r="G1357" s="265">
        <f>ხარჯები!G73</f>
        <v>195</v>
      </c>
    </row>
    <row r="1358" spans="1:7" ht="12.75" x14ac:dyDescent="0.25">
      <c r="A1358" s="264" t="str">
        <f>ხარჯები!A74</f>
        <v>22</v>
      </c>
      <c r="B1358" s="277" t="str">
        <f>ხარჯები!B74</f>
        <v>საქონელი და მომსახურება</v>
      </c>
      <c r="C1358" s="265">
        <f>ხარჯები!C74</f>
        <v>30.700000000000003</v>
      </c>
      <c r="D1358" s="265">
        <f>ხარჯები!D74</f>
        <v>49.2</v>
      </c>
      <c r="E1358" s="265">
        <f>ხარჯები!E74</f>
        <v>43</v>
      </c>
      <c r="F1358" s="265">
        <f>ხარჯები!F74</f>
        <v>0</v>
      </c>
      <c r="G1358" s="265">
        <f>ხარჯები!G74</f>
        <v>43</v>
      </c>
    </row>
    <row r="1359" spans="1:7" ht="12.75" x14ac:dyDescent="0.25">
      <c r="A1359" s="264" t="str">
        <f>ხარჯები!A75</f>
        <v>221</v>
      </c>
      <c r="B1359" s="277" t="str">
        <f>ხარჯები!B75</f>
        <v xml:space="preserve">    შტატგარეშე მომუშავეთა ანაზღაურება</v>
      </c>
      <c r="C1359" s="265">
        <f>ხარჯები!C75</f>
        <v>4.3</v>
      </c>
      <c r="D1359" s="265">
        <f>ხარჯები!D75</f>
        <v>0</v>
      </c>
      <c r="E1359" s="265">
        <f>ხარჯები!E75</f>
        <v>0</v>
      </c>
      <c r="F1359" s="265">
        <f>ხარჯები!F75</f>
        <v>0</v>
      </c>
      <c r="G1359" s="265">
        <f>ხარჯები!G75</f>
        <v>0</v>
      </c>
    </row>
    <row r="1360" spans="1:7" ht="12.75" x14ac:dyDescent="0.25">
      <c r="A1360" s="264" t="str">
        <f>ხარჯები!A76</f>
        <v>222</v>
      </c>
      <c r="B1360" s="277" t="str">
        <f>ხარჯები!B76</f>
        <v xml:space="preserve">    მივლინება</v>
      </c>
      <c r="C1360" s="265">
        <f>ხარჯები!C76</f>
        <v>1</v>
      </c>
      <c r="D1360" s="265">
        <f>ხარჯები!D76</f>
        <v>3.1</v>
      </c>
      <c r="E1360" s="265">
        <f>ხარჯები!E76</f>
        <v>3</v>
      </c>
      <c r="F1360" s="265">
        <f>ხარჯები!F76</f>
        <v>0</v>
      </c>
      <c r="G1360" s="265">
        <f>ხარჯები!G76</f>
        <v>3</v>
      </c>
    </row>
    <row r="1361" spans="1:7" ht="12.75" x14ac:dyDescent="0.25">
      <c r="A1361" s="264" t="str">
        <f>ხარჯები!A77</f>
        <v>223</v>
      </c>
      <c r="B1361" s="277" t="str">
        <f>ხარჯები!B77</f>
        <v xml:space="preserve">    ოფისის ხარჯი</v>
      </c>
      <c r="C1361" s="265">
        <f>ხარჯები!C77</f>
        <v>14.5</v>
      </c>
      <c r="D1361" s="265">
        <f>ხარჯები!D77</f>
        <v>20</v>
      </c>
      <c r="E1361" s="265">
        <f>ხარჯები!E77</f>
        <v>18</v>
      </c>
      <c r="F1361" s="265">
        <f>ხარჯები!F77</f>
        <v>0</v>
      </c>
      <c r="G1361" s="265">
        <f>ხარჯები!G77</f>
        <v>18</v>
      </c>
    </row>
    <row r="1362" spans="1:7" ht="42.75" customHeight="1" x14ac:dyDescent="0.25">
      <c r="A1362" s="264" t="str">
        <f>ხარჯები!A78</f>
        <v>228</v>
      </c>
      <c r="B1362" s="277" t="str">
        <f>ხარჯები!B78</f>
        <v xml:space="preserve">    ტრანსპორტის და ტექნიკის ექსლუატაციის და მოვლა-შენახვის ხარჯები</v>
      </c>
      <c r="C1362" s="265">
        <f>ხარჯები!C78</f>
        <v>10.9</v>
      </c>
      <c r="D1362" s="265">
        <f>ხარჯები!D78</f>
        <v>25</v>
      </c>
      <c r="E1362" s="265">
        <f>ხარჯები!E78</f>
        <v>22</v>
      </c>
      <c r="F1362" s="265">
        <f>ხარჯები!F78</f>
        <v>0</v>
      </c>
      <c r="G1362" s="265">
        <f>ხარჯები!G78</f>
        <v>22</v>
      </c>
    </row>
    <row r="1363" spans="1:7" ht="32.25" customHeight="1" x14ac:dyDescent="0.25">
      <c r="A1363" s="264" t="str">
        <f>ხარჯები!A79</f>
        <v>2210</v>
      </c>
      <c r="B1363" s="277" t="str">
        <f>ხარჯები!B79</f>
        <v xml:space="preserve">    სხვა დანარჩენი საქონელი და მომსახურება</v>
      </c>
      <c r="C1363" s="265">
        <f>ხარჯები!C79</f>
        <v>0</v>
      </c>
      <c r="D1363" s="265">
        <f>ხარჯები!D79</f>
        <v>1.1000000000000001</v>
      </c>
      <c r="E1363" s="265">
        <f>ხარჯები!E79</f>
        <v>0</v>
      </c>
      <c r="F1363" s="265">
        <f>ხარჯები!F79</f>
        <v>0</v>
      </c>
      <c r="G1363" s="265">
        <f>ხარჯები!G79</f>
        <v>0</v>
      </c>
    </row>
    <row r="1364" spans="1:7" ht="12.75" x14ac:dyDescent="0.25">
      <c r="A1364" s="264" t="str">
        <f>ხარჯები!A80</f>
        <v>27</v>
      </c>
      <c r="B1364" s="277" t="str">
        <f>ხარჯები!B80</f>
        <v>სოციალური უზრუნველყოფა</v>
      </c>
      <c r="C1364" s="265">
        <f>ხარჯები!C80</f>
        <v>0</v>
      </c>
      <c r="D1364" s="265">
        <f>ხარჯები!D80</f>
        <v>3</v>
      </c>
      <c r="E1364" s="265">
        <f>ხარჯები!E80</f>
        <v>3</v>
      </c>
      <c r="F1364" s="265">
        <f>ხარჯები!F80</f>
        <v>0</v>
      </c>
      <c r="G1364" s="265">
        <f>ხარჯები!G80</f>
        <v>3</v>
      </c>
    </row>
    <row r="1365" spans="1:7" ht="12.75" x14ac:dyDescent="0.25">
      <c r="A1365" s="264" t="str">
        <f>ხარჯები!A81</f>
        <v>28</v>
      </c>
      <c r="B1365" s="277" t="str">
        <f>ხარჯები!B81</f>
        <v>სხვა ხარჯები</v>
      </c>
      <c r="C1365" s="265">
        <f>ხარჯები!C81</f>
        <v>0</v>
      </c>
      <c r="D1365" s="265">
        <f>ხარჯები!D81</f>
        <v>0</v>
      </c>
      <c r="E1365" s="265">
        <f>ხარჯები!E81</f>
        <v>0</v>
      </c>
      <c r="F1365" s="265">
        <f>ხარჯები!F81</f>
        <v>0</v>
      </c>
      <c r="G1365" s="265">
        <f>ხარჯები!G81</f>
        <v>0</v>
      </c>
    </row>
    <row r="1366" spans="1:7" ht="12.75" x14ac:dyDescent="0.25">
      <c r="A1366" s="264" t="str">
        <f>ხარჯები!A82</f>
        <v>31</v>
      </c>
      <c r="B1366" s="277" t="str">
        <f>ხარჯები!B82</f>
        <v>არაფინანსური აქტივების ზრდა</v>
      </c>
      <c r="C1366" s="265">
        <f>ხარჯები!C82</f>
        <v>3.5</v>
      </c>
      <c r="D1366" s="265">
        <f>ხარჯები!D82</f>
        <v>1</v>
      </c>
      <c r="E1366" s="265">
        <f>ხარჯები!E82</f>
        <v>0</v>
      </c>
      <c r="F1366" s="265">
        <f>ხარჯები!F82</f>
        <v>0</v>
      </c>
      <c r="G1366" s="265">
        <f>ხარჯები!G82</f>
        <v>0</v>
      </c>
    </row>
    <row r="1367" spans="1:7" ht="35.25" customHeight="1" x14ac:dyDescent="0.25">
      <c r="A1367" s="268" t="str">
        <f>ხარჯები!A83</f>
        <v>01 01 04</v>
      </c>
      <c r="B1367" s="269" t="str">
        <f>ხარჯები!B83</f>
        <v>საჯარო მოსამსახურეთა სწავლება - გადამზადება</v>
      </c>
      <c r="C1367" s="270">
        <f>ხარჯები!C83</f>
        <v>5</v>
      </c>
      <c r="D1367" s="270">
        <f>ხარჯები!D83</f>
        <v>41.9</v>
      </c>
      <c r="E1367" s="270">
        <f>ხარჯები!E83</f>
        <v>50</v>
      </c>
      <c r="F1367" s="270">
        <f>ხარჯები!F83</f>
        <v>0</v>
      </c>
      <c r="G1367" s="270">
        <f>ხარჯები!G83</f>
        <v>50</v>
      </c>
    </row>
    <row r="1368" spans="1:7" ht="12.75" x14ac:dyDescent="0.25">
      <c r="A1368" s="264" t="str">
        <f>ხარჯები!A84</f>
        <v>2</v>
      </c>
      <c r="B1368" s="277" t="str">
        <f>ხარჯები!B84</f>
        <v>ხარჯები</v>
      </c>
      <c r="C1368" s="265">
        <f>ხარჯები!C84</f>
        <v>5</v>
      </c>
      <c r="D1368" s="265">
        <f>ხარჯები!D84</f>
        <v>41.9</v>
      </c>
      <c r="E1368" s="265">
        <f>ხარჯები!E84</f>
        <v>50</v>
      </c>
      <c r="F1368" s="265">
        <f>ხარჯები!F84</f>
        <v>0</v>
      </c>
      <c r="G1368" s="265">
        <f>ხარჯები!G84</f>
        <v>50</v>
      </c>
    </row>
    <row r="1369" spans="1:7" ht="12.75" x14ac:dyDescent="0.25">
      <c r="A1369" s="264" t="str">
        <f>ხარჯები!A85</f>
        <v>22</v>
      </c>
      <c r="B1369" s="277" t="str">
        <f>ხარჯები!B85</f>
        <v>საქონელი და მომსახურება</v>
      </c>
      <c r="C1369" s="265">
        <f>ხარჯები!C85</f>
        <v>5</v>
      </c>
      <c r="D1369" s="265">
        <f>ხარჯები!D85</f>
        <v>41.9</v>
      </c>
      <c r="E1369" s="265">
        <f>ხარჯები!E85</f>
        <v>50</v>
      </c>
      <c r="F1369" s="265">
        <f>ხარჯები!F85</f>
        <v>0</v>
      </c>
      <c r="G1369" s="265">
        <f>ხარჯები!G85</f>
        <v>50</v>
      </c>
    </row>
    <row r="1370" spans="1:7" ht="35.25" customHeight="1" x14ac:dyDescent="0.25">
      <c r="A1370" s="268" t="str">
        <f>ხარჯები!A86</f>
        <v>01 02</v>
      </c>
      <c r="B1370" s="269" t="str">
        <f>ხარჯები!B86</f>
        <v>საერთო დანიშნულების ხარჯები</v>
      </c>
      <c r="C1370" s="270">
        <f>ხარჯები!C86</f>
        <v>1389.3</v>
      </c>
      <c r="D1370" s="270">
        <f>ხარჯები!D86</f>
        <v>1524</v>
      </c>
      <c r="E1370" s="270">
        <f>ხარჯები!E86</f>
        <v>1572</v>
      </c>
      <c r="F1370" s="270">
        <f>ხარჯები!F86</f>
        <v>0</v>
      </c>
      <c r="G1370" s="270">
        <f>ხარჯები!G86</f>
        <v>1572</v>
      </c>
    </row>
    <row r="1371" spans="1:7" ht="12.75" x14ac:dyDescent="0.25">
      <c r="A1371" s="264">
        <f>ხარჯები!A87</f>
        <v>0</v>
      </c>
      <c r="B1371" s="277" t="str">
        <f>ხარჯები!B87</f>
        <v>მომუშავეთა რიცხოვნობა</v>
      </c>
      <c r="C1371" s="265">
        <f>ხარჯები!C87</f>
        <v>0</v>
      </c>
      <c r="D1371" s="265">
        <f>ხარჯები!D87</f>
        <v>0</v>
      </c>
      <c r="E1371" s="265">
        <f>ხარჯები!E87</f>
        <v>0</v>
      </c>
      <c r="F1371" s="265">
        <f>ხარჯები!F87</f>
        <v>0</v>
      </c>
      <c r="G1371" s="265">
        <f>ხარჯები!G87</f>
        <v>0</v>
      </c>
    </row>
    <row r="1372" spans="1:7" ht="12.75" x14ac:dyDescent="0.25">
      <c r="A1372" s="264" t="str">
        <f>ხარჯები!A88</f>
        <v>2</v>
      </c>
      <c r="B1372" s="277" t="str">
        <f>ხარჯები!B88</f>
        <v>ხარჯები</v>
      </c>
      <c r="C1372" s="265">
        <f>ხარჯები!C88</f>
        <v>1249</v>
      </c>
      <c r="D1372" s="265">
        <f>ხარჯები!D88</f>
        <v>1152</v>
      </c>
      <c r="E1372" s="265">
        <f>ხარჯები!E88</f>
        <v>1044</v>
      </c>
      <c r="F1372" s="265">
        <f>ხარჯები!F88</f>
        <v>0</v>
      </c>
      <c r="G1372" s="265">
        <f>ხარჯები!G88</f>
        <v>1044</v>
      </c>
    </row>
    <row r="1373" spans="1:7" ht="12.75" x14ac:dyDescent="0.25">
      <c r="A1373" s="264" t="str">
        <f>ხარჯები!A89</f>
        <v>21</v>
      </c>
      <c r="B1373" s="277" t="str">
        <f>ხარჯები!B89</f>
        <v>შრომის ანაზღაურება</v>
      </c>
      <c r="C1373" s="265">
        <f>ხარჯები!C89</f>
        <v>0</v>
      </c>
      <c r="D1373" s="265">
        <f>ხარჯები!D89</f>
        <v>34</v>
      </c>
      <c r="E1373" s="265">
        <f>ხარჯები!E89</f>
        <v>0</v>
      </c>
      <c r="F1373" s="265">
        <f>ხარჯები!F89</f>
        <v>0</v>
      </c>
      <c r="G1373" s="265">
        <f>ხარჯები!G89</f>
        <v>0</v>
      </c>
    </row>
    <row r="1374" spans="1:7" ht="12.75" x14ac:dyDescent="0.25">
      <c r="A1374" s="264" t="str">
        <f>ხარჯები!A90</f>
        <v>22</v>
      </c>
      <c r="B1374" s="277" t="str">
        <f>ხარჯები!B90</f>
        <v>საქონელი და მომსახურება</v>
      </c>
      <c r="C1374" s="265">
        <f>ხარჯები!C90</f>
        <v>112.2</v>
      </c>
      <c r="D1374" s="265">
        <f>ხარჯები!D90</f>
        <v>592</v>
      </c>
      <c r="E1374" s="265">
        <f>ხარჯები!E90</f>
        <v>632</v>
      </c>
      <c r="F1374" s="265">
        <f>ხარჯები!F90</f>
        <v>0</v>
      </c>
      <c r="G1374" s="265">
        <f>ხარჯები!G90</f>
        <v>632</v>
      </c>
    </row>
    <row r="1375" spans="1:7" ht="12.75" x14ac:dyDescent="0.25">
      <c r="A1375" s="264" t="str">
        <f>ხარჯები!A91</f>
        <v>24</v>
      </c>
      <c r="B1375" s="277" t="str">
        <f>ხარჯები!B91</f>
        <v>პროცენტი</v>
      </c>
      <c r="C1375" s="265">
        <f>ხარჯები!C91</f>
        <v>619</v>
      </c>
      <c r="D1375" s="265">
        <f>ხარჯები!D91</f>
        <v>486</v>
      </c>
      <c r="E1375" s="265">
        <f>ხარჯები!E91</f>
        <v>412</v>
      </c>
      <c r="F1375" s="265">
        <f>ხარჯები!F91</f>
        <v>0</v>
      </c>
      <c r="G1375" s="265">
        <f>ხარჯები!G91</f>
        <v>412</v>
      </c>
    </row>
    <row r="1376" spans="1:7" ht="12.75" x14ac:dyDescent="0.25">
      <c r="A1376" s="264" t="str">
        <f>ხარჯები!A92</f>
        <v>25</v>
      </c>
      <c r="B1376" s="277" t="str">
        <f>ხარჯები!B92</f>
        <v>სუბსიდიები</v>
      </c>
      <c r="C1376" s="265">
        <f>ხარჯები!C92</f>
        <v>0</v>
      </c>
      <c r="D1376" s="265">
        <f>ხარჯები!D92</f>
        <v>40</v>
      </c>
      <c r="E1376" s="265">
        <f>ხარჯები!E92</f>
        <v>0</v>
      </c>
      <c r="F1376" s="265">
        <f>ხარჯები!F92</f>
        <v>0</v>
      </c>
      <c r="G1376" s="265">
        <f>ხარჯები!G92</f>
        <v>0</v>
      </c>
    </row>
    <row r="1377" spans="1:7" ht="12.75" x14ac:dyDescent="0.25">
      <c r="A1377" s="264" t="str">
        <f>ხარჯები!A93</f>
        <v>27</v>
      </c>
      <c r="B1377" s="277" t="str">
        <f>ხარჯები!B93</f>
        <v>სოციალური უზრუნველყოფა</v>
      </c>
      <c r="C1377" s="265">
        <f>ხარჯები!C93</f>
        <v>424.9</v>
      </c>
      <c r="D1377" s="265">
        <f>ხარჯები!D93</f>
        <v>0</v>
      </c>
      <c r="E1377" s="265">
        <f>ხარჯები!E93</f>
        <v>0</v>
      </c>
      <c r="F1377" s="265">
        <f>ხარჯები!F93</f>
        <v>0</v>
      </c>
      <c r="G1377" s="265">
        <f>ხარჯები!G93</f>
        <v>0</v>
      </c>
    </row>
    <row r="1378" spans="1:7" ht="12.75" x14ac:dyDescent="0.25">
      <c r="A1378" s="264" t="str">
        <f>ხარჯები!A94</f>
        <v>28</v>
      </c>
      <c r="B1378" s="277" t="str">
        <f>ხარჯები!B94</f>
        <v>სხვა ხარჯები</v>
      </c>
      <c r="C1378" s="265">
        <f>ხარჯები!C94</f>
        <v>92.9</v>
      </c>
      <c r="D1378" s="265">
        <f>ხარჯები!D94</f>
        <v>0</v>
      </c>
      <c r="E1378" s="265">
        <f>ხარჯები!E94</f>
        <v>0</v>
      </c>
      <c r="F1378" s="265">
        <f>ხარჯები!F94</f>
        <v>0</v>
      </c>
      <c r="G1378" s="265">
        <f>ხარჯები!G94</f>
        <v>0</v>
      </c>
    </row>
    <row r="1379" spans="1:7" ht="12.75" x14ac:dyDescent="0.25">
      <c r="A1379" s="264" t="str">
        <f>ხარჯები!A95</f>
        <v>31</v>
      </c>
      <c r="B1379" s="277" t="str">
        <f>ხარჯები!B95</f>
        <v>არაფინანსური აქტივების ზრდა</v>
      </c>
      <c r="C1379" s="265">
        <f>ხარჯები!C95</f>
        <v>0</v>
      </c>
      <c r="D1379" s="265">
        <f>ხარჯები!D95</f>
        <v>15</v>
      </c>
      <c r="E1379" s="265">
        <f>ხარჯები!E95</f>
        <v>0</v>
      </c>
      <c r="F1379" s="265">
        <f>ხარჯები!F95</f>
        <v>0</v>
      </c>
      <c r="G1379" s="265">
        <f>ხარჯები!G95</f>
        <v>0</v>
      </c>
    </row>
    <row r="1380" spans="1:7" ht="12.75" x14ac:dyDescent="0.25">
      <c r="A1380" s="264" t="str">
        <f>ხარჯები!A96</f>
        <v>33</v>
      </c>
      <c r="B1380" s="277" t="str">
        <f>ხარჯები!B96</f>
        <v>ვალდებულებების კლება</v>
      </c>
      <c r="C1380" s="265">
        <f>ხარჯები!C96</f>
        <v>140.30000000000001</v>
      </c>
      <c r="D1380" s="265">
        <f>ხარჯები!D96</f>
        <v>357</v>
      </c>
      <c r="E1380" s="265">
        <f>ხარჯები!E96</f>
        <v>528</v>
      </c>
      <c r="F1380" s="265">
        <f>ხარჯები!F96</f>
        <v>0</v>
      </c>
      <c r="G1380" s="265">
        <f>ხარჯები!G96</f>
        <v>528</v>
      </c>
    </row>
    <row r="1381" spans="1:7" ht="35.25" customHeight="1" x14ac:dyDescent="0.25">
      <c r="A1381" s="268" t="str">
        <f>ხარჯები!A97</f>
        <v>01 02 01</v>
      </c>
      <c r="B1381" s="269" t="str">
        <f>ხარჯები!B97</f>
        <v>სარეზერვო ფონდი</v>
      </c>
      <c r="C1381" s="270">
        <f>ხარჯები!C97</f>
        <v>524</v>
      </c>
      <c r="D1381" s="270">
        <f>ხარჯები!D97</f>
        <v>500</v>
      </c>
      <c r="E1381" s="270">
        <f>ხარჯები!E97</f>
        <v>500</v>
      </c>
      <c r="F1381" s="270">
        <f>ხარჯები!F97</f>
        <v>0</v>
      </c>
      <c r="G1381" s="270">
        <f>ხარჯები!G97</f>
        <v>500</v>
      </c>
    </row>
    <row r="1382" spans="1:7" ht="12.75" x14ac:dyDescent="0.25">
      <c r="A1382" s="264" t="str">
        <f>ხარჯები!A98</f>
        <v>2</v>
      </c>
      <c r="B1382" s="277" t="str">
        <f>ხარჯები!B98</f>
        <v>ხარჯები</v>
      </c>
      <c r="C1382" s="265">
        <f>ხარჯები!C98</f>
        <v>524</v>
      </c>
      <c r="D1382" s="265">
        <f>ხარჯები!D98</f>
        <v>500</v>
      </c>
      <c r="E1382" s="265">
        <f>ხარჯები!E98</f>
        <v>500</v>
      </c>
      <c r="F1382" s="265">
        <f>ხარჯები!F98</f>
        <v>0</v>
      </c>
      <c r="G1382" s="265">
        <f>ხარჯები!G98</f>
        <v>500</v>
      </c>
    </row>
    <row r="1383" spans="1:7" ht="12.75" x14ac:dyDescent="0.25">
      <c r="A1383" s="264" t="str">
        <f>ხარჯები!A99</f>
        <v>22</v>
      </c>
      <c r="B1383" s="277" t="str">
        <f>ხარჯები!B99</f>
        <v>საქონელი და მომსახურება</v>
      </c>
      <c r="C1383" s="265">
        <f>ხარჯები!C99</f>
        <v>6.2</v>
      </c>
      <c r="D1383" s="265">
        <f>ხარჯები!D99</f>
        <v>500</v>
      </c>
      <c r="E1383" s="265">
        <f>ხარჯები!E99</f>
        <v>500</v>
      </c>
      <c r="F1383" s="265">
        <f>ხარჯები!F99</f>
        <v>0</v>
      </c>
      <c r="G1383" s="265">
        <f>ხარჯები!G99</f>
        <v>500</v>
      </c>
    </row>
    <row r="1384" spans="1:7" ht="12.75" x14ac:dyDescent="0.25">
      <c r="A1384" s="264" t="str">
        <f>ხარჯები!A100</f>
        <v>27</v>
      </c>
      <c r="B1384" s="277" t="str">
        <f>ხარჯები!B100</f>
        <v>სოციალური უზრუნველყოფა</v>
      </c>
      <c r="C1384" s="265">
        <f>ხარჯები!C100</f>
        <v>424.9</v>
      </c>
      <c r="D1384" s="265">
        <f>ხარჯები!D100</f>
        <v>0</v>
      </c>
      <c r="E1384" s="265">
        <f>ხარჯები!E100</f>
        <v>0</v>
      </c>
      <c r="F1384" s="265">
        <f>ხარჯები!F100</f>
        <v>0</v>
      </c>
      <c r="G1384" s="265">
        <f>ხარჯები!G100</f>
        <v>0</v>
      </c>
    </row>
    <row r="1385" spans="1:7" ht="12.75" x14ac:dyDescent="0.25">
      <c r="A1385" s="264" t="str">
        <f>ხარჯები!A101</f>
        <v>28</v>
      </c>
      <c r="B1385" s="277" t="str">
        <f>ხარჯები!B101</f>
        <v>სხვა ხარჯები</v>
      </c>
      <c r="C1385" s="265">
        <f>ხარჯები!C101</f>
        <v>92.9</v>
      </c>
      <c r="D1385" s="265">
        <f>ხარჯები!D101</f>
        <v>0</v>
      </c>
      <c r="E1385" s="265">
        <f>ხარჯები!E101</f>
        <v>0</v>
      </c>
      <c r="F1385" s="265">
        <f>ხარჯები!F101</f>
        <v>0</v>
      </c>
      <c r="G1385" s="265">
        <f>ხარჯები!G101</f>
        <v>0</v>
      </c>
    </row>
    <row r="1386" spans="1:7" ht="65.25" customHeight="1" x14ac:dyDescent="0.25">
      <c r="A1386" s="268" t="str">
        <f>ხარჯები!A102</f>
        <v>01 02 02</v>
      </c>
      <c r="B1386" s="269" t="str">
        <f>ხარჯები!B102</f>
        <v>წინა წლებში წარმოქმნილი ვალდებულებების დაფარვა და სასამართლოს გადაწყვეტილებების აღსრულების ფინანსური უზრუნველყოფა</v>
      </c>
      <c r="C1386" s="270">
        <f>ხარჯები!C102</f>
        <v>22</v>
      </c>
      <c r="D1386" s="270">
        <f>ხარჯები!D102</f>
        <v>50</v>
      </c>
      <c r="E1386" s="270">
        <f>ხარჯები!E102</f>
        <v>150</v>
      </c>
      <c r="F1386" s="270">
        <f>ხარჯები!F102</f>
        <v>0</v>
      </c>
      <c r="G1386" s="270">
        <f>ხარჯები!G102</f>
        <v>150</v>
      </c>
    </row>
    <row r="1387" spans="1:7" ht="12.75" x14ac:dyDescent="0.25">
      <c r="A1387" s="264" t="str">
        <f>ხარჯები!A103</f>
        <v>33</v>
      </c>
      <c r="B1387" s="277" t="str">
        <f>ხარჯები!B103</f>
        <v>ვალდებულებების კლება</v>
      </c>
      <c r="C1387" s="265">
        <f>ხარჯები!C103</f>
        <v>22</v>
      </c>
      <c r="D1387" s="265">
        <f>ხარჯები!D103</f>
        <v>50</v>
      </c>
      <c r="E1387" s="265">
        <f>ხარჯები!E103</f>
        <v>150</v>
      </c>
      <c r="F1387" s="265">
        <f>ხარჯები!F103</f>
        <v>0</v>
      </c>
      <c r="G1387" s="265">
        <f>ხარჯები!G103</f>
        <v>150</v>
      </c>
    </row>
    <row r="1388" spans="1:7" ht="42.75" customHeight="1" x14ac:dyDescent="0.25">
      <c r="A1388" s="268" t="str">
        <f>ხარჯები!A104</f>
        <v>01 02 03</v>
      </c>
      <c r="B1388" s="269" t="str">
        <f>ხარჯები!B104</f>
        <v>ქალაქ ქუთაისის მუნიციპალიტეტის ვალდებულებების მომსახურება და დაფარვა (მ.გ.ფ.)</v>
      </c>
      <c r="C1388" s="270">
        <f>ხარჯები!C104</f>
        <v>737.3</v>
      </c>
      <c r="D1388" s="270">
        <f>ხარჯები!D104</f>
        <v>793</v>
      </c>
      <c r="E1388" s="270">
        <f>ხარჯები!E104</f>
        <v>790</v>
      </c>
      <c r="F1388" s="270">
        <f>ხარჯები!F104</f>
        <v>0</v>
      </c>
      <c r="G1388" s="270">
        <f>ხარჯები!G104</f>
        <v>790</v>
      </c>
    </row>
    <row r="1389" spans="1:7" ht="12.75" x14ac:dyDescent="0.25">
      <c r="A1389" s="264" t="str">
        <f>ხარჯები!A105</f>
        <v>2</v>
      </c>
      <c r="B1389" s="277" t="str">
        <f>ხარჯები!B105</f>
        <v>ხარჯები</v>
      </c>
      <c r="C1389" s="265">
        <f>ხარჯები!C105</f>
        <v>619</v>
      </c>
      <c r="D1389" s="265">
        <f>ხარჯები!D105</f>
        <v>486</v>
      </c>
      <c r="E1389" s="265">
        <f>ხარჯები!E105</f>
        <v>412</v>
      </c>
      <c r="F1389" s="265">
        <f>ხარჯები!F105</f>
        <v>0</v>
      </c>
      <c r="G1389" s="265">
        <f>ხარჯები!G105</f>
        <v>412</v>
      </c>
    </row>
    <row r="1390" spans="1:7" ht="12.75" x14ac:dyDescent="0.25">
      <c r="A1390" s="264" t="str">
        <f>ხარჯები!A106</f>
        <v>24</v>
      </c>
      <c r="B1390" s="277" t="str">
        <f>ხარჯები!B106</f>
        <v>პროცენტი</v>
      </c>
      <c r="C1390" s="265">
        <f>ხარჯები!C106</f>
        <v>619</v>
      </c>
      <c r="D1390" s="265">
        <f>ხარჯები!D106</f>
        <v>486</v>
      </c>
      <c r="E1390" s="265">
        <f>ხარჯები!E106</f>
        <v>412</v>
      </c>
      <c r="F1390" s="265">
        <f>ხარჯები!F106</f>
        <v>0</v>
      </c>
      <c r="G1390" s="265">
        <f>ხარჯები!G106</f>
        <v>412</v>
      </c>
    </row>
    <row r="1391" spans="1:7" ht="12.75" x14ac:dyDescent="0.25">
      <c r="A1391" s="264" t="str">
        <f>ხარჯები!A107</f>
        <v>33</v>
      </c>
      <c r="B1391" s="277" t="str">
        <f>ხარჯები!B107</f>
        <v>ვალდებულებების კლება</v>
      </c>
      <c r="C1391" s="265">
        <f>ხარჯები!C107</f>
        <v>118.3</v>
      </c>
      <c r="D1391" s="265">
        <f>ხარჯები!D107</f>
        <v>307</v>
      </c>
      <c r="E1391" s="265">
        <f>ხარჯები!E107</f>
        <v>378</v>
      </c>
      <c r="F1391" s="265">
        <f>ხარჯები!F107</f>
        <v>0</v>
      </c>
      <c r="G1391" s="265">
        <f>ხარჯები!G107</f>
        <v>378</v>
      </c>
    </row>
    <row r="1392" spans="1:7" ht="35.25" customHeight="1" x14ac:dyDescent="0.25">
      <c r="A1392" s="268" t="str">
        <f>ხარჯები!A108</f>
        <v>01 02 04</v>
      </c>
      <c r="B1392" s="269" t="str">
        <f>ხარჯები!B108</f>
        <v>საინფორმაციო უზრუნველყოფის პროგრამა</v>
      </c>
      <c r="C1392" s="270">
        <f>ხარჯები!C108</f>
        <v>91</v>
      </c>
      <c r="D1392" s="270">
        <f>ხარჯები!D108</f>
        <v>120</v>
      </c>
      <c r="E1392" s="270">
        <f>ხარჯები!E108</f>
        <v>100</v>
      </c>
      <c r="F1392" s="270">
        <f>ხარჯები!F108</f>
        <v>0</v>
      </c>
      <c r="G1392" s="270">
        <f>ხარჯები!G108</f>
        <v>100</v>
      </c>
    </row>
    <row r="1393" spans="1:7" ht="12.75" x14ac:dyDescent="0.25">
      <c r="A1393" s="264" t="str">
        <f>ხარჯები!A109</f>
        <v>2</v>
      </c>
      <c r="B1393" s="277" t="str">
        <f>ხარჯები!B109</f>
        <v>ხარჯები</v>
      </c>
      <c r="C1393" s="265">
        <f>ხარჯები!C109</f>
        <v>91</v>
      </c>
      <c r="D1393" s="265">
        <f>ხარჯები!D109</f>
        <v>120</v>
      </c>
      <c r="E1393" s="265">
        <f>ხარჯები!E109</f>
        <v>100</v>
      </c>
      <c r="F1393" s="265">
        <f>ხარჯები!F109</f>
        <v>0</v>
      </c>
      <c r="G1393" s="265">
        <f>ხარჯები!G109</f>
        <v>100</v>
      </c>
    </row>
    <row r="1394" spans="1:7" ht="12.75" x14ac:dyDescent="0.25">
      <c r="A1394" s="264" t="str">
        <f>ხარჯები!A110</f>
        <v>22</v>
      </c>
      <c r="B1394" s="277" t="str">
        <f>ხარჯები!B110</f>
        <v>საქონელი და მომსახურება</v>
      </c>
      <c r="C1394" s="265">
        <f>ხარჯები!C110</f>
        <v>91</v>
      </c>
      <c r="D1394" s="265">
        <f>ხარჯები!D110</f>
        <v>80</v>
      </c>
      <c r="E1394" s="265">
        <f>ხარჯები!E110</f>
        <v>100</v>
      </c>
      <c r="F1394" s="265">
        <f>ხარჯები!F110</f>
        <v>0</v>
      </c>
      <c r="G1394" s="265">
        <f>ხარჯები!G110</f>
        <v>100</v>
      </c>
    </row>
    <row r="1395" spans="1:7" ht="12.75" x14ac:dyDescent="0.25">
      <c r="A1395" s="264" t="str">
        <f>ხარჯები!A111</f>
        <v>25</v>
      </c>
      <c r="B1395" s="277" t="str">
        <f>ხარჯები!B111</f>
        <v>სუბსიდიები</v>
      </c>
      <c r="C1395" s="265">
        <f>ხარჯები!C111</f>
        <v>0</v>
      </c>
      <c r="D1395" s="265">
        <f>ხარჯები!D111</f>
        <v>40</v>
      </c>
      <c r="E1395" s="265">
        <f>ხარჯები!E111</f>
        <v>0</v>
      </c>
      <c r="F1395" s="265">
        <f>ხარჯები!F111</f>
        <v>0</v>
      </c>
      <c r="G1395" s="265">
        <f>ხარჯები!G111</f>
        <v>0</v>
      </c>
    </row>
    <row r="1396" spans="1:7" ht="44.25" customHeight="1" x14ac:dyDescent="0.25">
      <c r="A1396" s="268" t="str">
        <f>ხარჯები!A112</f>
        <v>01 02 05</v>
      </c>
      <c r="B1396" s="269" t="str">
        <f>ხარჯები!B112</f>
        <v>საგრანტე პროგრამა "კატასტროფების მართვა" თანადაფინანსება</v>
      </c>
      <c r="C1396" s="270">
        <f>ხარჯები!C112</f>
        <v>0</v>
      </c>
      <c r="D1396" s="270">
        <f>ხარჯები!D112</f>
        <v>61</v>
      </c>
      <c r="E1396" s="270">
        <f>ხარჯები!E112</f>
        <v>32</v>
      </c>
      <c r="F1396" s="270">
        <f>ხარჯები!F112</f>
        <v>0</v>
      </c>
      <c r="G1396" s="270">
        <f>ხარჯები!G112</f>
        <v>32</v>
      </c>
    </row>
    <row r="1397" spans="1:7" ht="12.75" x14ac:dyDescent="0.25">
      <c r="A1397" s="264">
        <f>ხარჯები!A113</f>
        <v>0</v>
      </c>
      <c r="B1397" s="277" t="str">
        <f>ხარჯები!B113</f>
        <v>მომუშავეთა რიცხოვნობა</v>
      </c>
      <c r="C1397" s="265">
        <f>ხარჯები!C113</f>
        <v>0</v>
      </c>
      <c r="D1397" s="265">
        <f>ხარჯები!D113</f>
        <v>0</v>
      </c>
      <c r="E1397" s="265">
        <f>ხარჯები!E113</f>
        <v>0</v>
      </c>
      <c r="F1397" s="265">
        <f>ხარჯები!F113</f>
        <v>0</v>
      </c>
      <c r="G1397" s="265">
        <f>ხარჯები!G113</f>
        <v>0</v>
      </c>
    </row>
    <row r="1398" spans="1:7" ht="12.75" x14ac:dyDescent="0.25">
      <c r="A1398" s="264" t="str">
        <f>ხარჯები!A114</f>
        <v>2</v>
      </c>
      <c r="B1398" s="277" t="str">
        <f>ხარჯები!B114</f>
        <v>ხარჯები</v>
      </c>
      <c r="C1398" s="265">
        <f>ხარჯები!C114</f>
        <v>0</v>
      </c>
      <c r="D1398" s="265">
        <f>ხარჯები!D114</f>
        <v>46</v>
      </c>
      <c r="E1398" s="265">
        <f>ხარჯები!E114</f>
        <v>32</v>
      </c>
      <c r="F1398" s="265">
        <f>ხარჯები!F114</f>
        <v>0</v>
      </c>
      <c r="G1398" s="265">
        <f>ხარჯები!G114</f>
        <v>32</v>
      </c>
    </row>
    <row r="1399" spans="1:7" ht="12.75" x14ac:dyDescent="0.25">
      <c r="A1399" s="264" t="str">
        <f>ხარჯები!A115</f>
        <v>21</v>
      </c>
      <c r="B1399" s="277" t="str">
        <f>ხარჯები!B115</f>
        <v>შრომის ანაზღაურება</v>
      </c>
      <c r="C1399" s="265">
        <f>ხარჯები!C115</f>
        <v>0</v>
      </c>
      <c r="D1399" s="265">
        <f>ხარჯები!D115</f>
        <v>34</v>
      </c>
      <c r="E1399" s="265">
        <f>ხარჯები!E115</f>
        <v>0</v>
      </c>
      <c r="F1399" s="265">
        <f>ხარჯები!F115</f>
        <v>0</v>
      </c>
      <c r="G1399" s="265">
        <f>ხარჯები!G115</f>
        <v>0</v>
      </c>
    </row>
    <row r="1400" spans="1:7" ht="12.75" x14ac:dyDescent="0.25">
      <c r="A1400" s="264" t="str">
        <f>ხარჯები!A116</f>
        <v>22</v>
      </c>
      <c r="B1400" s="277" t="str">
        <f>ხარჯები!B116</f>
        <v>საქონელი და მომსახურება</v>
      </c>
      <c r="C1400" s="265">
        <f>ხარჯები!C116</f>
        <v>0</v>
      </c>
      <c r="D1400" s="265">
        <f>ხარჯები!D116</f>
        <v>12</v>
      </c>
      <c r="E1400" s="265">
        <f>ხარჯები!E116</f>
        <v>32</v>
      </c>
      <c r="F1400" s="265">
        <f>ხარჯები!F116</f>
        <v>0</v>
      </c>
      <c r="G1400" s="265">
        <f>ხარჯები!G116</f>
        <v>32</v>
      </c>
    </row>
    <row r="1401" spans="1:7" ht="12.75" x14ac:dyDescent="0.25">
      <c r="A1401" s="264" t="str">
        <f>ხარჯები!A117</f>
        <v>31</v>
      </c>
      <c r="B1401" s="277" t="str">
        <f>ხარჯები!B117</f>
        <v>არაფინანსური აქტივების ზრდა</v>
      </c>
      <c r="C1401" s="265">
        <f>ხარჯები!C117</f>
        <v>0</v>
      </c>
      <c r="D1401" s="265">
        <f>ხარჯები!D117</f>
        <v>15</v>
      </c>
      <c r="E1401" s="265">
        <f>ხარჯები!E117</f>
        <v>0</v>
      </c>
      <c r="F1401" s="265">
        <f>ხარჯები!F117</f>
        <v>0</v>
      </c>
      <c r="G1401" s="265">
        <f>ხარჯები!G117</f>
        <v>0</v>
      </c>
    </row>
    <row r="1402" spans="1:7" ht="42" customHeight="1" x14ac:dyDescent="0.25">
      <c r="A1402" s="268" t="str">
        <f>ხარჯები!A118</f>
        <v>01 02 06</v>
      </c>
      <c r="B1402" s="269" t="str">
        <f>ხარჯები!B118</f>
        <v>ქალაქ ქუთაისსა და დამეგობრებულ ქალაქებს შორის ინტეგრაციის პროგრამა</v>
      </c>
      <c r="C1402" s="270">
        <f>ხარჯები!C118</f>
        <v>15</v>
      </c>
      <c r="D1402" s="270">
        <f>ხარჯები!D118</f>
        <v>0</v>
      </c>
      <c r="E1402" s="270">
        <f>ხარჯები!E118</f>
        <v>0</v>
      </c>
      <c r="F1402" s="270">
        <f>ხარჯები!F118</f>
        <v>0</v>
      </c>
      <c r="G1402" s="270">
        <f>ხარჯები!G118</f>
        <v>0</v>
      </c>
    </row>
    <row r="1403" spans="1:7" ht="12.75" x14ac:dyDescent="0.25">
      <c r="A1403" s="264" t="str">
        <f>ხარჯები!A119</f>
        <v>2</v>
      </c>
      <c r="B1403" s="277" t="str">
        <f>ხარჯები!B119</f>
        <v>ხარჯები</v>
      </c>
      <c r="C1403" s="265">
        <f>ხარჯები!C119</f>
        <v>15</v>
      </c>
      <c r="D1403" s="265">
        <f>ხარჯები!D119</f>
        <v>0</v>
      </c>
      <c r="E1403" s="265">
        <f>ხარჯები!E119</f>
        <v>0</v>
      </c>
      <c r="F1403" s="265">
        <f>ხარჯები!F119</f>
        <v>0</v>
      </c>
      <c r="G1403" s="265">
        <f>ხარჯები!G119</f>
        <v>0</v>
      </c>
    </row>
    <row r="1404" spans="1:7" ht="12.75" x14ac:dyDescent="0.25">
      <c r="A1404" s="264" t="str">
        <f>ხარჯები!A120</f>
        <v>22</v>
      </c>
      <c r="B1404" s="277" t="str">
        <f>ხარჯები!B120</f>
        <v>საქონელი და მომსახურება</v>
      </c>
      <c r="C1404" s="265">
        <f>ხარჯები!C120</f>
        <v>15</v>
      </c>
      <c r="D1404" s="265">
        <f>ხარჯები!D120</f>
        <v>0</v>
      </c>
      <c r="E1404" s="265">
        <f>ხარჯები!E120</f>
        <v>0</v>
      </c>
      <c r="F1404" s="265">
        <f>ხარჯები!F120</f>
        <v>0</v>
      </c>
      <c r="G1404" s="265">
        <f>ხარჯები!G120</f>
        <v>0</v>
      </c>
    </row>
    <row r="1405" spans="1:7" ht="35.25" customHeight="1" x14ac:dyDescent="0.25">
      <c r="A1405" s="268" t="str">
        <f>ხარჯები!A121</f>
        <v>02 00</v>
      </c>
      <c r="B1405" s="269" t="str">
        <f>ხარჯები!B121</f>
        <v>ინფრასტრუქტურის განვითარება</v>
      </c>
      <c r="C1405" s="270">
        <f>ხარჯები!C121</f>
        <v>16222.5</v>
      </c>
      <c r="D1405" s="270">
        <f>ხარჯები!D121</f>
        <v>23238.299999999996</v>
      </c>
      <c r="E1405" s="270">
        <f>ხარჯები!E121</f>
        <v>9914</v>
      </c>
      <c r="F1405" s="270">
        <f>ხარჯები!F121</f>
        <v>15</v>
      </c>
      <c r="G1405" s="270">
        <f>ხარჯები!G121</f>
        <v>9899</v>
      </c>
    </row>
    <row r="1406" spans="1:7" ht="12.75" x14ac:dyDescent="0.25">
      <c r="A1406" s="264">
        <f>ხარჯები!A122</f>
        <v>0</v>
      </c>
      <c r="B1406" s="277" t="str">
        <f>ხარჯები!B122</f>
        <v>მომუშავეთა რიცხოვნობა</v>
      </c>
      <c r="C1406" s="265">
        <f>ხარჯები!C122</f>
        <v>0</v>
      </c>
      <c r="D1406" s="265">
        <f>ხარჯები!D122</f>
        <v>0</v>
      </c>
      <c r="E1406" s="265">
        <f>ხარჯები!E122</f>
        <v>0</v>
      </c>
      <c r="F1406" s="265">
        <f>ხარჯები!F122</f>
        <v>0</v>
      </c>
      <c r="G1406" s="265">
        <f>ხარჯები!G122</f>
        <v>0</v>
      </c>
    </row>
    <row r="1407" spans="1:7" ht="12.75" x14ac:dyDescent="0.25">
      <c r="A1407" s="264" t="str">
        <f>ხარჯები!A123</f>
        <v>2</v>
      </c>
      <c r="B1407" s="277" t="str">
        <f>ხარჯები!B123</f>
        <v>ხარჯები</v>
      </c>
      <c r="C1407" s="265">
        <f>ხარჯები!C123</f>
        <v>9548.9999999999982</v>
      </c>
      <c r="D1407" s="265">
        <f>ხარჯები!D123</f>
        <v>7847.2000000000007</v>
      </c>
      <c r="E1407" s="265">
        <f>ხარჯები!E123</f>
        <v>5123</v>
      </c>
      <c r="F1407" s="265">
        <f>ხარჯები!F123</f>
        <v>0</v>
      </c>
      <c r="G1407" s="265">
        <f>ხარჯები!G123</f>
        <v>5123</v>
      </c>
    </row>
    <row r="1408" spans="1:7" ht="12.75" x14ac:dyDescent="0.25">
      <c r="A1408" s="264" t="str">
        <f>ხარჯები!A124</f>
        <v>21</v>
      </c>
      <c r="B1408" s="277" t="str">
        <f>ხარჯები!B124</f>
        <v>შრომის ანაზღაურება</v>
      </c>
      <c r="C1408" s="265">
        <f>ხარჯები!C124</f>
        <v>0</v>
      </c>
      <c r="D1408" s="265">
        <f>ხარჯები!D124</f>
        <v>0</v>
      </c>
      <c r="E1408" s="265">
        <f>ხარჯები!E124</f>
        <v>438.5</v>
      </c>
      <c r="F1408" s="265">
        <f>ხარჯები!F124</f>
        <v>0</v>
      </c>
      <c r="G1408" s="265">
        <f>ხარჯები!G124</f>
        <v>438.5</v>
      </c>
    </row>
    <row r="1409" spans="1:7" ht="12.75" x14ac:dyDescent="0.25">
      <c r="A1409" s="264" t="str">
        <f>ხარჯები!A125</f>
        <v>22</v>
      </c>
      <c r="B1409" s="277" t="str">
        <f>ხარჯები!B125</f>
        <v>საქონელი და მომსახურება</v>
      </c>
      <c r="C1409" s="265">
        <f>ხარჯები!C125</f>
        <v>6134.5999999999995</v>
      </c>
      <c r="D1409" s="265">
        <f>ხარჯები!D125</f>
        <v>2255.5</v>
      </c>
      <c r="E1409" s="265">
        <f>ხარჯები!E125</f>
        <v>3766.5</v>
      </c>
      <c r="F1409" s="265">
        <f>ხარჯები!F125</f>
        <v>0</v>
      </c>
      <c r="G1409" s="265">
        <f>ხარჯები!G125</f>
        <v>3766.5</v>
      </c>
    </row>
    <row r="1410" spans="1:7" ht="12.75" x14ac:dyDescent="0.25">
      <c r="A1410" s="264" t="str">
        <f>ხარჯები!A126</f>
        <v>24</v>
      </c>
      <c r="B1410" s="277" t="str">
        <f>ხარჯები!B126</f>
        <v>პროცენტი</v>
      </c>
      <c r="C1410" s="265">
        <f>ხარჯები!C126</f>
        <v>0</v>
      </c>
      <c r="D1410" s="265">
        <f>ხარჯები!D126</f>
        <v>0</v>
      </c>
      <c r="E1410" s="265">
        <f>ხარჯები!E126</f>
        <v>0</v>
      </c>
      <c r="F1410" s="265">
        <f>ხარჯები!F126</f>
        <v>0</v>
      </c>
      <c r="G1410" s="265">
        <f>ხარჯები!G126</f>
        <v>0</v>
      </c>
    </row>
    <row r="1411" spans="1:7" ht="12.75" x14ac:dyDescent="0.25">
      <c r="A1411" s="264" t="str">
        <f>ხარჯები!A127</f>
        <v>25</v>
      </c>
      <c r="B1411" s="277" t="str">
        <f>ხარჯები!B127</f>
        <v>სუბსიდიები</v>
      </c>
      <c r="C1411" s="265">
        <f>ხარჯები!C127</f>
        <v>0</v>
      </c>
      <c r="D1411" s="265">
        <f>ხარჯები!D127</f>
        <v>3013</v>
      </c>
      <c r="E1411" s="265">
        <f>ხარჯები!E127</f>
        <v>0</v>
      </c>
      <c r="F1411" s="265">
        <f>ხარჯები!F127</f>
        <v>0</v>
      </c>
      <c r="G1411" s="265">
        <f>ხარჯები!G127</f>
        <v>0</v>
      </c>
    </row>
    <row r="1412" spans="1:7" ht="12.75" x14ac:dyDescent="0.25">
      <c r="A1412" s="264" t="str">
        <f>ხარჯები!A128</f>
        <v>26</v>
      </c>
      <c r="B1412" s="277" t="str">
        <f>ხარჯები!B128</f>
        <v>გრანტები</v>
      </c>
      <c r="C1412" s="265">
        <f>ხარჯები!C128</f>
        <v>217</v>
      </c>
      <c r="D1412" s="265">
        <f>ხარჯები!D128</f>
        <v>0</v>
      </c>
      <c r="E1412" s="265">
        <f>ხარჯები!E128</f>
        <v>0</v>
      </c>
      <c r="F1412" s="265">
        <f>ხარჯები!F128</f>
        <v>0</v>
      </c>
      <c r="G1412" s="265">
        <f>ხარჯები!G128</f>
        <v>0</v>
      </c>
    </row>
    <row r="1413" spans="1:7" ht="12.75" x14ac:dyDescent="0.25">
      <c r="A1413" s="264" t="str">
        <f>ხარჯები!A129</f>
        <v>27</v>
      </c>
      <c r="B1413" s="277" t="str">
        <f>ხარჯები!B129</f>
        <v>სოციალური უზრუნველყოფა</v>
      </c>
      <c r="C1413" s="265">
        <f>ხარჯები!C129</f>
        <v>0</v>
      </c>
      <c r="D1413" s="265">
        <f>ხარჯები!D129</f>
        <v>0</v>
      </c>
      <c r="E1413" s="265">
        <f>ხარჯები!E129</f>
        <v>0</v>
      </c>
      <c r="F1413" s="265">
        <f>ხარჯები!F129</f>
        <v>0</v>
      </c>
      <c r="G1413" s="265">
        <f>ხარჯები!G129</f>
        <v>0</v>
      </c>
    </row>
    <row r="1414" spans="1:7" ht="12.75" x14ac:dyDescent="0.25">
      <c r="A1414" s="264" t="str">
        <f>ხარჯები!A130</f>
        <v>28</v>
      </c>
      <c r="B1414" s="277" t="str">
        <f>ხარჯები!B130</f>
        <v>სხვა ხარჯები</v>
      </c>
      <c r="C1414" s="265">
        <f>ხარჯები!C130</f>
        <v>3197.4</v>
      </c>
      <c r="D1414" s="265">
        <f>ხარჯები!D130</f>
        <v>2578.6999999999998</v>
      </c>
      <c r="E1414" s="265">
        <f>ხარჯები!E130</f>
        <v>918</v>
      </c>
      <c r="F1414" s="265">
        <f>ხარჯები!F130</f>
        <v>0</v>
      </c>
      <c r="G1414" s="265">
        <f>ხარჯები!G130</f>
        <v>918</v>
      </c>
    </row>
    <row r="1415" spans="1:7" ht="12.75" x14ac:dyDescent="0.25">
      <c r="A1415" s="264" t="str">
        <f>ხარჯები!A131</f>
        <v>31</v>
      </c>
      <c r="B1415" s="277" t="str">
        <f>ხარჯები!B131</f>
        <v>არაფინანსური აქტივების ზრდა</v>
      </c>
      <c r="C1415" s="265">
        <f>ხარჯები!C131</f>
        <v>5995.7999999999993</v>
      </c>
      <c r="D1415" s="265">
        <f>ხარჯები!D131</f>
        <v>15391.099999999999</v>
      </c>
      <c r="E1415" s="265">
        <f>ხარჯები!E131</f>
        <v>4791</v>
      </c>
      <c r="F1415" s="265">
        <f>ხარჯები!F131</f>
        <v>15</v>
      </c>
      <c r="G1415" s="265">
        <f>ხარჯები!G131</f>
        <v>4776</v>
      </c>
    </row>
    <row r="1416" spans="1:7" ht="12.75" x14ac:dyDescent="0.25">
      <c r="A1416" s="264" t="str">
        <f>ხარჯები!A132</f>
        <v>32</v>
      </c>
      <c r="B1416" s="277" t="str">
        <f>ხარჯები!B132</f>
        <v>ფინანსური აქტივების ზრდა</v>
      </c>
      <c r="C1416" s="265">
        <f>ხარჯები!C132</f>
        <v>0</v>
      </c>
      <c r="D1416" s="265">
        <f>ხარჯები!D132</f>
        <v>0</v>
      </c>
      <c r="E1416" s="265">
        <f>ხარჯები!E132</f>
        <v>0</v>
      </c>
      <c r="F1416" s="265">
        <f>ხარჯები!F132</f>
        <v>0</v>
      </c>
      <c r="G1416" s="265">
        <f>ხარჯები!G132</f>
        <v>0</v>
      </c>
    </row>
    <row r="1417" spans="1:7" ht="12.75" x14ac:dyDescent="0.25">
      <c r="A1417" s="264" t="str">
        <f>ხარჯები!A133</f>
        <v>33</v>
      </c>
      <c r="B1417" s="277" t="str">
        <f>ხარჯები!B133</f>
        <v>ვალდებულებების კლება</v>
      </c>
      <c r="C1417" s="265">
        <f>ხარჯები!C133</f>
        <v>677.7</v>
      </c>
      <c r="D1417" s="265">
        <f>ხარჯები!D133</f>
        <v>0</v>
      </c>
      <c r="E1417" s="265">
        <f>ხარჯები!E133</f>
        <v>0</v>
      </c>
      <c r="F1417" s="265">
        <f>ხარჯები!F133</f>
        <v>0</v>
      </c>
      <c r="G1417" s="265">
        <f>ხარჯები!G133</f>
        <v>0</v>
      </c>
    </row>
    <row r="1418" spans="1:7" ht="35.25" customHeight="1" x14ac:dyDescent="0.25">
      <c r="A1418" s="268" t="str">
        <f>ხარჯები!A134</f>
        <v>02 01</v>
      </c>
      <c r="B1418" s="269" t="str">
        <f>ხარჯები!B134</f>
        <v>საგზაო ინფრასტრუქტურის განვითარება</v>
      </c>
      <c r="C1418" s="270">
        <f>ხარჯები!C134</f>
        <v>7129.5999999999995</v>
      </c>
      <c r="D1418" s="270">
        <f>ხარჯები!D134</f>
        <v>11469.099999999999</v>
      </c>
      <c r="E1418" s="270">
        <f>ხარჯები!E134</f>
        <v>3615.7</v>
      </c>
      <c r="F1418" s="270">
        <f>ხარჯები!F134</f>
        <v>15</v>
      </c>
      <c r="G1418" s="270">
        <f>ხარჯები!G134</f>
        <v>3600.7</v>
      </c>
    </row>
    <row r="1419" spans="1:7" ht="12.75" x14ac:dyDescent="0.25">
      <c r="A1419" s="264">
        <f>ხარჯები!A135</f>
        <v>0</v>
      </c>
      <c r="B1419" s="277" t="str">
        <f>ხარჯები!B135</f>
        <v>მომუშავეთა რიცხოვნობა</v>
      </c>
      <c r="C1419" s="265">
        <f>ხარჯები!C135</f>
        <v>0</v>
      </c>
      <c r="D1419" s="265">
        <f>ხარჯები!D135</f>
        <v>0</v>
      </c>
      <c r="E1419" s="265">
        <f>ხარჯები!E135</f>
        <v>0</v>
      </c>
      <c r="F1419" s="265">
        <f>ხარჯები!F135</f>
        <v>0</v>
      </c>
      <c r="G1419" s="265">
        <f>ხარჯები!G135</f>
        <v>0</v>
      </c>
    </row>
    <row r="1420" spans="1:7" ht="12.75" x14ac:dyDescent="0.25">
      <c r="A1420" s="264" t="str">
        <f>ხარჯები!A136</f>
        <v>2</v>
      </c>
      <c r="B1420" s="277" t="str">
        <f>ხარჯები!B136</f>
        <v>ხარჯები</v>
      </c>
      <c r="C1420" s="265">
        <f>ხარჯები!C136</f>
        <v>1777.6</v>
      </c>
      <c r="D1420" s="265">
        <f>ხარჯები!D136</f>
        <v>1076</v>
      </c>
      <c r="E1420" s="265">
        <f>ხარჯები!E136</f>
        <v>805.7</v>
      </c>
      <c r="F1420" s="265">
        <f>ხარჯები!F136</f>
        <v>0</v>
      </c>
      <c r="G1420" s="265">
        <f>ხარჯები!G136</f>
        <v>805.7</v>
      </c>
    </row>
    <row r="1421" spans="1:7" ht="12.75" x14ac:dyDescent="0.25">
      <c r="A1421" s="264" t="str">
        <f>ხარჯები!A137</f>
        <v>22</v>
      </c>
      <c r="B1421" s="277" t="str">
        <f>ხარჯები!B137</f>
        <v>საქონელი და მომსახურება</v>
      </c>
      <c r="C1421" s="265">
        <f>ხარჯები!C137</f>
        <v>1358.1</v>
      </c>
      <c r="D1421" s="265">
        <f>ხარჯები!D137</f>
        <v>1076</v>
      </c>
      <c r="E1421" s="265">
        <f>ხარჯები!E137</f>
        <v>805.7</v>
      </c>
      <c r="F1421" s="265">
        <f>ხარჯები!F137</f>
        <v>0</v>
      </c>
      <c r="G1421" s="265">
        <f>ხარჯები!G137</f>
        <v>805.7</v>
      </c>
    </row>
    <row r="1422" spans="1:7" ht="12.75" x14ac:dyDescent="0.25">
      <c r="A1422" s="264" t="str">
        <f>ხარჯები!A138</f>
        <v>26</v>
      </c>
      <c r="B1422" s="277" t="str">
        <f>ხარჯები!B138</f>
        <v>გრანტები</v>
      </c>
      <c r="C1422" s="265">
        <f>ხარჯები!C138</f>
        <v>217</v>
      </c>
      <c r="D1422" s="265">
        <f>ხარჯები!D138</f>
        <v>0</v>
      </c>
      <c r="E1422" s="265">
        <f>ხარჯები!E138</f>
        <v>0</v>
      </c>
      <c r="F1422" s="265">
        <f>ხარჯები!F138</f>
        <v>0</v>
      </c>
      <c r="G1422" s="265">
        <f>ხარჯები!G138</f>
        <v>0</v>
      </c>
    </row>
    <row r="1423" spans="1:7" ht="12.75" x14ac:dyDescent="0.25">
      <c r="A1423" s="264" t="str">
        <f>ხარჯები!A139</f>
        <v>28</v>
      </c>
      <c r="B1423" s="277" t="str">
        <f>ხარჯები!B139</f>
        <v>სხვა ხარჯები</v>
      </c>
      <c r="C1423" s="265">
        <f>ხარჯები!C139</f>
        <v>202.5</v>
      </c>
      <c r="D1423" s="265">
        <f>ხარჯები!D139</f>
        <v>0</v>
      </c>
      <c r="E1423" s="265">
        <f>ხარჯები!E139</f>
        <v>0</v>
      </c>
      <c r="F1423" s="265">
        <f>ხარჯები!F139</f>
        <v>0</v>
      </c>
      <c r="G1423" s="265">
        <f>ხარჯები!G139</f>
        <v>0</v>
      </c>
    </row>
    <row r="1424" spans="1:7" ht="12.75" x14ac:dyDescent="0.25">
      <c r="A1424" s="264" t="str">
        <f>ხარჯები!A140</f>
        <v>31</v>
      </c>
      <c r="B1424" s="277" t="str">
        <f>ხარჯები!B140</f>
        <v>არაფინანსური აქტივების ზრდა</v>
      </c>
      <c r="C1424" s="265">
        <f>ხარჯები!C140</f>
        <v>5099.0999999999995</v>
      </c>
      <c r="D1424" s="265">
        <f>ხარჯები!D140</f>
        <v>10393.099999999999</v>
      </c>
      <c r="E1424" s="265">
        <f>ხარჯები!E140</f>
        <v>2810</v>
      </c>
      <c r="F1424" s="265">
        <f>ხარჯები!F140</f>
        <v>15</v>
      </c>
      <c r="G1424" s="265">
        <f>ხარჯები!G140</f>
        <v>2795</v>
      </c>
    </row>
    <row r="1425" spans="1:7" ht="12.75" x14ac:dyDescent="0.25">
      <c r="A1425" s="264" t="str">
        <f>ხარჯები!A141</f>
        <v>33</v>
      </c>
      <c r="B1425" s="277" t="str">
        <f>ხარჯები!B141</f>
        <v>ვალდებულებების კლება</v>
      </c>
      <c r="C1425" s="265">
        <f>ხარჯები!C141</f>
        <v>252.9</v>
      </c>
      <c r="D1425" s="265">
        <f>ხარჯები!D141</f>
        <v>0</v>
      </c>
      <c r="E1425" s="265">
        <f>ხარჯები!E141</f>
        <v>0</v>
      </c>
      <c r="F1425" s="265">
        <f>ხარჯები!F141</f>
        <v>0</v>
      </c>
      <c r="G1425" s="265">
        <f>ხარჯები!G141</f>
        <v>0</v>
      </c>
    </row>
    <row r="1426" spans="1:7" ht="35.25" customHeight="1" x14ac:dyDescent="0.25">
      <c r="A1426" s="268" t="str">
        <f>ხარჯები!A142</f>
        <v xml:space="preserve">02 01 01 </v>
      </c>
      <c r="B1426" s="269" t="str">
        <f>ხარჯები!B142</f>
        <v>გზებისა  და ტროტუარების კაპიტალური შეკეთება</v>
      </c>
      <c r="C1426" s="270">
        <f>ხარჯები!C142</f>
        <v>5680.4999999999991</v>
      </c>
      <c r="D1426" s="270">
        <f>ხარჯები!D142</f>
        <v>10028.299999999999</v>
      </c>
      <c r="E1426" s="270">
        <f>ხარჯები!E142</f>
        <v>2030</v>
      </c>
      <c r="F1426" s="270">
        <f>ხარჯები!F142</f>
        <v>15</v>
      </c>
      <c r="G1426" s="270">
        <f>ხარჯები!G142</f>
        <v>2015</v>
      </c>
    </row>
    <row r="1427" spans="1:7" ht="12.75" x14ac:dyDescent="0.25">
      <c r="A1427" s="264" t="str">
        <f>ხარჯები!A143</f>
        <v>2</v>
      </c>
      <c r="B1427" s="277" t="str">
        <f>ხარჯები!B143</f>
        <v>ხარჯები</v>
      </c>
      <c r="C1427" s="265">
        <f>ხარჯები!C143</f>
        <v>419.5</v>
      </c>
      <c r="D1427" s="265">
        <f>ხარჯები!D143</f>
        <v>0</v>
      </c>
      <c r="E1427" s="265">
        <f>ხარჯები!E143</f>
        <v>0</v>
      </c>
      <c r="F1427" s="265">
        <f>ხარჯები!F143</f>
        <v>0</v>
      </c>
      <c r="G1427" s="265">
        <f>ხარჯები!G143</f>
        <v>0</v>
      </c>
    </row>
    <row r="1428" spans="1:7" ht="12.75" x14ac:dyDescent="0.25">
      <c r="A1428" s="264" t="str">
        <f>ხარჯები!A144</f>
        <v>26</v>
      </c>
      <c r="B1428" s="277" t="str">
        <f>ხარჯები!B144</f>
        <v>გრანტები</v>
      </c>
      <c r="C1428" s="265">
        <f>ხარჯები!C144</f>
        <v>217</v>
      </c>
      <c r="D1428" s="265">
        <f>ხარჯები!D144</f>
        <v>0</v>
      </c>
      <c r="E1428" s="265">
        <f>ხარჯები!E144</f>
        <v>0</v>
      </c>
      <c r="F1428" s="265">
        <f>ხარჯები!F144</f>
        <v>0</v>
      </c>
      <c r="G1428" s="265">
        <f>ხარჯები!G144</f>
        <v>0</v>
      </c>
    </row>
    <row r="1429" spans="1:7" ht="12.75" x14ac:dyDescent="0.25">
      <c r="A1429" s="264" t="str">
        <f>ხარჯები!A145</f>
        <v>28</v>
      </c>
      <c r="B1429" s="277" t="str">
        <f>ხარჯები!B145</f>
        <v>სხვა ხარჯები</v>
      </c>
      <c r="C1429" s="265">
        <f>ხარჯები!C145</f>
        <v>202.5</v>
      </c>
      <c r="D1429" s="265">
        <f>ხარჯები!D145</f>
        <v>0</v>
      </c>
      <c r="E1429" s="265">
        <f>ხარჯები!E145</f>
        <v>0</v>
      </c>
      <c r="F1429" s="265">
        <f>ხარჯები!F145</f>
        <v>0</v>
      </c>
      <c r="G1429" s="265">
        <f>ხარჯები!G145</f>
        <v>0</v>
      </c>
    </row>
    <row r="1430" spans="1:7" ht="12.75" x14ac:dyDescent="0.25">
      <c r="A1430" s="264" t="str">
        <f>ხარჯები!A146</f>
        <v>31</v>
      </c>
      <c r="B1430" s="277" t="str">
        <f>ხარჯები!B146</f>
        <v>არაფინანსური აქტივების ზრდა</v>
      </c>
      <c r="C1430" s="265">
        <f>ხარჯები!C146</f>
        <v>5008.0999999999995</v>
      </c>
      <c r="D1430" s="265">
        <f>ხარჯები!D146</f>
        <v>10028.299999999999</v>
      </c>
      <c r="E1430" s="265">
        <f>ხარჯები!E146</f>
        <v>2030</v>
      </c>
      <c r="F1430" s="265">
        <f>ხარჯები!F146</f>
        <v>15</v>
      </c>
      <c r="G1430" s="265">
        <f>ხარჯები!G146</f>
        <v>2015</v>
      </c>
    </row>
    <row r="1431" spans="1:7" ht="12.75" x14ac:dyDescent="0.25">
      <c r="A1431" s="264" t="str">
        <f>ხარჯები!A147</f>
        <v>33</v>
      </c>
      <c r="B1431" s="277" t="str">
        <f>ხარჯები!B147</f>
        <v>ვალდებულებების კლება</v>
      </c>
      <c r="C1431" s="265">
        <f>ხარჯები!C147</f>
        <v>252.9</v>
      </c>
      <c r="D1431" s="265">
        <f>ხარჯები!D147</f>
        <v>0</v>
      </c>
      <c r="E1431" s="265">
        <f>ხარჯები!E147</f>
        <v>0</v>
      </c>
      <c r="F1431" s="265">
        <f>ხარჯები!F147</f>
        <v>0</v>
      </c>
      <c r="G1431" s="265">
        <f>ხარჯები!G147</f>
        <v>0</v>
      </c>
    </row>
    <row r="1432" spans="1:7" ht="35.25" customHeight="1" x14ac:dyDescent="0.25">
      <c r="A1432" s="268" t="str">
        <f>ხარჯები!A148</f>
        <v>02 01 02</v>
      </c>
      <c r="B1432" s="269" t="str">
        <f>ხარჯები!B148</f>
        <v>გზებისა და ტროტუარების მიმდინარე შეკეთება</v>
      </c>
      <c r="C1432" s="270">
        <f>ხარჯები!C148</f>
        <v>1336</v>
      </c>
      <c r="D1432" s="270">
        <f>ხარჯები!D148</f>
        <v>1014</v>
      </c>
      <c r="E1432" s="270">
        <f>ხარჯები!E148</f>
        <v>700</v>
      </c>
      <c r="F1432" s="270">
        <f>ხარჯები!F148</f>
        <v>0</v>
      </c>
      <c r="G1432" s="270">
        <f>ხარჯები!G148</f>
        <v>700</v>
      </c>
    </row>
    <row r="1433" spans="1:7" ht="12.75" x14ac:dyDescent="0.25">
      <c r="A1433" s="264" t="str">
        <f>ხარჯები!A149</f>
        <v>2</v>
      </c>
      <c r="B1433" s="277" t="str">
        <f>ხარჯები!B149</f>
        <v>ხარჯები</v>
      </c>
      <c r="C1433" s="265">
        <f>ხარჯები!C149</f>
        <v>1336</v>
      </c>
      <c r="D1433" s="265">
        <f>ხარჯები!D149</f>
        <v>1014</v>
      </c>
      <c r="E1433" s="265">
        <f>ხარჯები!E149</f>
        <v>700</v>
      </c>
      <c r="F1433" s="265">
        <f>ხარჯები!F149</f>
        <v>0</v>
      </c>
      <c r="G1433" s="265">
        <f>ხარჯები!G149</f>
        <v>700</v>
      </c>
    </row>
    <row r="1434" spans="1:7" ht="12.75" x14ac:dyDescent="0.25">
      <c r="A1434" s="264" t="str">
        <f>ხარჯები!A150</f>
        <v>22</v>
      </c>
      <c r="B1434" s="277" t="str">
        <f>ხარჯები!B150</f>
        <v>საქონელი და მომსახურება</v>
      </c>
      <c r="C1434" s="265">
        <f>ხარჯები!C150</f>
        <v>1336</v>
      </c>
      <c r="D1434" s="265">
        <f>ხარჯები!D150</f>
        <v>1014</v>
      </c>
      <c r="E1434" s="265">
        <f>ხარჯები!E150</f>
        <v>700</v>
      </c>
      <c r="F1434" s="265">
        <f>ხარჯები!F150</f>
        <v>0</v>
      </c>
      <c r="G1434" s="265">
        <f>ხარჯები!G150</f>
        <v>700</v>
      </c>
    </row>
    <row r="1435" spans="1:7" ht="35.25" customHeight="1" x14ac:dyDescent="0.25">
      <c r="A1435" s="268" t="str">
        <f>ხარჯები!A151</f>
        <v>02 01 03</v>
      </c>
      <c r="B1435" s="269" t="str">
        <f>ხარჯები!B151</f>
        <v>სანიაღვრე სისტემის რეაბილიტაცია-მშენებლობა</v>
      </c>
      <c r="C1435" s="270">
        <f>ხარჯები!C151</f>
        <v>113.1</v>
      </c>
      <c r="D1435" s="270">
        <f>ხარჯები!D151</f>
        <v>426.8</v>
      </c>
      <c r="E1435" s="270">
        <f>ხარჯები!E151</f>
        <v>750</v>
      </c>
      <c r="F1435" s="270">
        <f>ხარჯები!F151</f>
        <v>0</v>
      </c>
      <c r="G1435" s="270">
        <f>ხარჯები!G151</f>
        <v>750</v>
      </c>
    </row>
    <row r="1436" spans="1:7" ht="12.75" x14ac:dyDescent="0.25">
      <c r="A1436" s="264" t="str">
        <f>ხარჯები!A152</f>
        <v>2</v>
      </c>
      <c r="B1436" s="277" t="str">
        <f>ხარჯები!B152</f>
        <v>ხარჯები</v>
      </c>
      <c r="C1436" s="265">
        <f>ხარჯები!C152</f>
        <v>22.1</v>
      </c>
      <c r="D1436" s="265">
        <f>ხარჯები!D152</f>
        <v>62</v>
      </c>
      <c r="E1436" s="265">
        <f>ხარჯები!E152</f>
        <v>0</v>
      </c>
      <c r="F1436" s="265">
        <f>ხარჯები!F152</f>
        <v>0</v>
      </c>
      <c r="G1436" s="265">
        <f>ხარჯები!G152</f>
        <v>0</v>
      </c>
    </row>
    <row r="1437" spans="1:7" ht="12.75" x14ac:dyDescent="0.25">
      <c r="A1437" s="264" t="str">
        <f>ხარჯები!A153</f>
        <v>22</v>
      </c>
      <c r="B1437" s="277" t="str">
        <f>ხარჯები!B153</f>
        <v>საქონელი და მომსახურება</v>
      </c>
      <c r="C1437" s="265">
        <f>ხარჯები!C153</f>
        <v>22.1</v>
      </c>
      <c r="D1437" s="265">
        <f>ხარჯები!D153</f>
        <v>62</v>
      </c>
      <c r="E1437" s="265">
        <f>ხარჯები!E153</f>
        <v>0</v>
      </c>
      <c r="F1437" s="265">
        <f>ხარჯები!F153</f>
        <v>0</v>
      </c>
      <c r="G1437" s="265">
        <f>ხარჯები!G153</f>
        <v>0</v>
      </c>
    </row>
    <row r="1438" spans="1:7" ht="12.75" x14ac:dyDescent="0.25">
      <c r="A1438" s="264" t="str">
        <f>ხარჯები!A154</f>
        <v>31</v>
      </c>
      <c r="B1438" s="277" t="str">
        <f>ხარჯები!B154</f>
        <v>არაფინანსური აქტივების ზრდა</v>
      </c>
      <c r="C1438" s="265">
        <f>ხარჯები!C154</f>
        <v>91</v>
      </c>
      <c r="D1438" s="265">
        <f>ხარჯები!D154</f>
        <v>364.8</v>
      </c>
      <c r="E1438" s="265">
        <f>ხარჯები!E154</f>
        <v>750</v>
      </c>
      <c r="F1438" s="265">
        <f>ხარჯები!F154</f>
        <v>0</v>
      </c>
      <c r="G1438" s="265">
        <f>ხარჯები!G154</f>
        <v>750</v>
      </c>
    </row>
    <row r="1439" spans="1:7" ht="35.25" customHeight="1" x14ac:dyDescent="0.25">
      <c r="A1439" s="268" t="str">
        <f>ხარჯები!A155</f>
        <v>02 01 04</v>
      </c>
      <c r="B1439" s="269" t="str">
        <f>ხარჯები!B155</f>
        <v>საგზაო ნიშნები და უსაფრთხოება</v>
      </c>
      <c r="C1439" s="270">
        <f>ხარჯები!C155</f>
        <v>0</v>
      </c>
      <c r="D1439" s="270">
        <f>ხარჯები!D155</f>
        <v>0</v>
      </c>
      <c r="E1439" s="270">
        <f>ხარჯები!E155</f>
        <v>135.69999999999999</v>
      </c>
      <c r="F1439" s="270">
        <f>ხარჯები!F155</f>
        <v>0</v>
      </c>
      <c r="G1439" s="270">
        <f>ხარჯები!G155</f>
        <v>135.69999999999999</v>
      </c>
    </row>
    <row r="1440" spans="1:7" ht="12.75" x14ac:dyDescent="0.25">
      <c r="A1440" s="264" t="str">
        <f>ხარჯები!A156</f>
        <v>2</v>
      </c>
      <c r="B1440" s="277" t="str">
        <f>ხარჯები!B156</f>
        <v>ხარჯები</v>
      </c>
      <c r="C1440" s="265">
        <f>ხარჯები!C156</f>
        <v>0</v>
      </c>
      <c r="D1440" s="265">
        <f>ხარჯები!D156</f>
        <v>0</v>
      </c>
      <c r="E1440" s="265">
        <f>ხარჯები!E156</f>
        <v>105.7</v>
      </c>
      <c r="F1440" s="265">
        <f>ხარჯები!F156</f>
        <v>0</v>
      </c>
      <c r="G1440" s="265">
        <f>ხარჯები!G156</f>
        <v>105.7</v>
      </c>
    </row>
    <row r="1441" spans="1:7" ht="12.75" x14ac:dyDescent="0.25">
      <c r="A1441" s="264" t="str">
        <f>ხარჯები!A157</f>
        <v>22</v>
      </c>
      <c r="B1441" s="277" t="str">
        <f>ხარჯები!B157</f>
        <v>საქონელი და მომსახურება</v>
      </c>
      <c r="C1441" s="265">
        <f>ხარჯები!C157</f>
        <v>0</v>
      </c>
      <c r="D1441" s="265">
        <f>ხარჯები!D157</f>
        <v>0</v>
      </c>
      <c r="E1441" s="265">
        <f>ხარჯები!E157</f>
        <v>105.7</v>
      </c>
      <c r="F1441" s="265">
        <f>ხარჯები!F157</f>
        <v>0</v>
      </c>
      <c r="G1441" s="265">
        <f>ხარჯები!G157</f>
        <v>105.7</v>
      </c>
    </row>
    <row r="1442" spans="1:7" ht="15.75" customHeight="1" x14ac:dyDescent="0.25">
      <c r="A1442" s="264" t="str">
        <f>ხარჯები!A158</f>
        <v>31</v>
      </c>
      <c r="B1442" s="277" t="str">
        <f>ხარჯები!B158</f>
        <v>არაფინანსური აქტივების ზრდა</v>
      </c>
      <c r="C1442" s="265">
        <f>ხარჯები!C158</f>
        <v>0</v>
      </c>
      <c r="D1442" s="265">
        <f>ხარჯები!D158</f>
        <v>0</v>
      </c>
      <c r="E1442" s="265">
        <f>ხარჯები!E158</f>
        <v>30</v>
      </c>
      <c r="F1442" s="265">
        <f>ხარჯები!F158</f>
        <v>0</v>
      </c>
      <c r="G1442" s="265">
        <f>ხარჯები!G158</f>
        <v>30</v>
      </c>
    </row>
    <row r="1443" spans="1:7" ht="9.75" hidden="1" customHeight="1" x14ac:dyDescent="0.25">
      <c r="A1443" s="264" t="str">
        <f>ხარჯები!A159</f>
        <v>02 02</v>
      </c>
      <c r="B1443" s="277" t="str">
        <f>ხარჯები!B159</f>
        <v>წყლის სისტემების განვითარება</v>
      </c>
      <c r="C1443" s="265">
        <f>ხარჯები!C159</f>
        <v>0</v>
      </c>
      <c r="D1443" s="265">
        <f>ხარჯები!D159</f>
        <v>0</v>
      </c>
      <c r="E1443" s="265">
        <f>ხარჯები!E159</f>
        <v>0</v>
      </c>
      <c r="F1443" s="265">
        <f>ხარჯები!F159</f>
        <v>0</v>
      </c>
      <c r="G1443" s="265">
        <f>ხარჯები!G159</f>
        <v>0</v>
      </c>
    </row>
    <row r="1444" spans="1:7" ht="12.75" hidden="1" x14ac:dyDescent="0.25">
      <c r="A1444" s="264">
        <f>ხარჯები!A160</f>
        <v>0</v>
      </c>
      <c r="B1444" s="277" t="str">
        <f>ხარჯები!B160</f>
        <v>მომუშავეთა რიცხოვნობა</v>
      </c>
      <c r="C1444" s="265">
        <f>ხარჯები!C160</f>
        <v>0</v>
      </c>
      <c r="D1444" s="265">
        <f>ხარჯები!D160</f>
        <v>0</v>
      </c>
      <c r="E1444" s="265">
        <f>ხარჯები!E160</f>
        <v>0</v>
      </c>
      <c r="F1444" s="265">
        <f>ხარჯები!F160</f>
        <v>0</v>
      </c>
      <c r="G1444" s="265">
        <f>ხარჯები!G160</f>
        <v>0</v>
      </c>
    </row>
    <row r="1445" spans="1:7" ht="12.75" hidden="1" x14ac:dyDescent="0.25">
      <c r="A1445" s="264" t="str">
        <f>ხარჯები!A161</f>
        <v>2</v>
      </c>
      <c r="B1445" s="277" t="str">
        <f>ხარჯები!B161</f>
        <v>ხარჯები</v>
      </c>
      <c r="C1445" s="265">
        <f>ხარჯები!C161</f>
        <v>0</v>
      </c>
      <c r="D1445" s="265">
        <f>ხარჯები!D161</f>
        <v>0</v>
      </c>
      <c r="E1445" s="265">
        <f>ხარჯები!E161</f>
        <v>0</v>
      </c>
      <c r="F1445" s="265">
        <f>ხარჯები!F161</f>
        <v>0</v>
      </c>
      <c r="G1445" s="265">
        <f>ხარჯები!G161</f>
        <v>0</v>
      </c>
    </row>
    <row r="1446" spans="1:7" ht="12.75" hidden="1" x14ac:dyDescent="0.25">
      <c r="A1446" s="264" t="str">
        <f>ხარჯები!A162</f>
        <v>21</v>
      </c>
      <c r="B1446" s="277" t="str">
        <f>ხარჯები!B162</f>
        <v>შრომის ანაზღაურება</v>
      </c>
      <c r="C1446" s="265">
        <f>ხარჯები!C162</f>
        <v>0</v>
      </c>
      <c r="D1446" s="265">
        <f>ხარჯები!D162</f>
        <v>0</v>
      </c>
      <c r="E1446" s="265">
        <f>ხარჯები!E162</f>
        <v>0</v>
      </c>
      <c r="F1446" s="265">
        <f>ხარჯები!F162</f>
        <v>0</v>
      </c>
      <c r="G1446" s="265">
        <f>ხარჯები!G162</f>
        <v>0</v>
      </c>
    </row>
    <row r="1447" spans="1:7" ht="12.75" hidden="1" x14ac:dyDescent="0.25">
      <c r="A1447" s="264" t="str">
        <f>ხარჯები!A163</f>
        <v>22</v>
      </c>
      <c r="B1447" s="277" t="str">
        <f>ხარჯები!B163</f>
        <v>საქონელი და მომსახურება</v>
      </c>
      <c r="C1447" s="265">
        <f>ხარჯები!C163</f>
        <v>0</v>
      </c>
      <c r="D1447" s="265">
        <f>ხარჯები!D163</f>
        <v>0</v>
      </c>
      <c r="E1447" s="265">
        <f>ხარჯები!E163</f>
        <v>0</v>
      </c>
      <c r="F1447" s="265">
        <f>ხარჯები!F163</f>
        <v>0</v>
      </c>
      <c r="G1447" s="265">
        <f>ხარჯები!G163</f>
        <v>0</v>
      </c>
    </row>
    <row r="1448" spans="1:7" ht="12.75" hidden="1" x14ac:dyDescent="0.25">
      <c r="A1448" s="264" t="str">
        <f>ხარჯები!A164</f>
        <v>24</v>
      </c>
      <c r="B1448" s="277" t="str">
        <f>ხარჯები!B164</f>
        <v>პროცენტი</v>
      </c>
      <c r="C1448" s="265">
        <f>ხარჯები!C164</f>
        <v>0</v>
      </c>
      <c r="D1448" s="265">
        <f>ხარჯები!D164</f>
        <v>0</v>
      </c>
      <c r="E1448" s="265">
        <f>ხარჯები!E164</f>
        <v>0</v>
      </c>
      <c r="F1448" s="265">
        <f>ხარჯები!F164</f>
        <v>0</v>
      </c>
      <c r="G1448" s="265">
        <f>ხარჯები!G164</f>
        <v>0</v>
      </c>
    </row>
    <row r="1449" spans="1:7" ht="12.75" hidden="1" x14ac:dyDescent="0.25">
      <c r="A1449" s="264" t="str">
        <f>ხარჯები!A165</f>
        <v>25</v>
      </c>
      <c r="B1449" s="277" t="str">
        <f>ხარჯები!B165</f>
        <v>სუბსიდიები</v>
      </c>
      <c r="C1449" s="265">
        <f>ხარჯები!C165</f>
        <v>0</v>
      </c>
      <c r="D1449" s="265">
        <f>ხარჯები!D165</f>
        <v>0</v>
      </c>
      <c r="E1449" s="265">
        <f>ხარჯები!E165</f>
        <v>0</v>
      </c>
      <c r="F1449" s="265">
        <f>ხარჯები!F165</f>
        <v>0</v>
      </c>
      <c r="G1449" s="265">
        <f>ხარჯები!G165</f>
        <v>0</v>
      </c>
    </row>
    <row r="1450" spans="1:7" ht="12.75" hidden="1" x14ac:dyDescent="0.25">
      <c r="A1450" s="264" t="str">
        <f>ხარჯები!A166</f>
        <v>26</v>
      </c>
      <c r="B1450" s="277" t="str">
        <f>ხარჯები!B166</f>
        <v>გრანტები</v>
      </c>
      <c r="C1450" s="265">
        <f>ხარჯები!C166</f>
        <v>0</v>
      </c>
      <c r="D1450" s="265">
        <f>ხარჯები!D166</f>
        <v>0</v>
      </c>
      <c r="E1450" s="265">
        <f>ხარჯები!E166</f>
        <v>0</v>
      </c>
      <c r="F1450" s="265">
        <f>ხარჯები!F166</f>
        <v>0</v>
      </c>
      <c r="G1450" s="265">
        <f>ხარჯები!G166</f>
        <v>0</v>
      </c>
    </row>
    <row r="1451" spans="1:7" ht="12.75" hidden="1" x14ac:dyDescent="0.25">
      <c r="A1451" s="264" t="str">
        <f>ხარჯები!A167</f>
        <v>27</v>
      </c>
      <c r="B1451" s="277" t="str">
        <f>ხარჯები!B167</f>
        <v>სოციალური უზრუნველყოფა</v>
      </c>
      <c r="C1451" s="265">
        <f>ხარჯები!C167</f>
        <v>0</v>
      </c>
      <c r="D1451" s="265">
        <f>ხარჯები!D167</f>
        <v>0</v>
      </c>
      <c r="E1451" s="265">
        <f>ხარჯები!E167</f>
        <v>0</v>
      </c>
      <c r="F1451" s="265">
        <f>ხარჯები!F167</f>
        <v>0</v>
      </c>
      <c r="G1451" s="265">
        <f>ხარჯები!G167</f>
        <v>0</v>
      </c>
    </row>
    <row r="1452" spans="1:7" ht="12.75" hidden="1" x14ac:dyDescent="0.25">
      <c r="A1452" s="264" t="str">
        <f>ხარჯები!A168</f>
        <v>28</v>
      </c>
      <c r="B1452" s="277" t="str">
        <f>ხარჯები!B168</f>
        <v>სხვა ხარჯები</v>
      </c>
      <c r="C1452" s="265">
        <f>ხარჯები!C168</f>
        <v>0</v>
      </c>
      <c r="D1452" s="265">
        <f>ხარჯები!D168</f>
        <v>0</v>
      </c>
      <c r="E1452" s="265">
        <f>ხარჯები!E168</f>
        <v>0</v>
      </c>
      <c r="F1452" s="265">
        <f>ხარჯები!F168</f>
        <v>0</v>
      </c>
      <c r="G1452" s="265">
        <f>ხარჯები!G168</f>
        <v>0</v>
      </c>
    </row>
    <row r="1453" spans="1:7" ht="12.75" hidden="1" x14ac:dyDescent="0.25">
      <c r="A1453" s="264" t="str">
        <f>ხარჯები!A169</f>
        <v>31</v>
      </c>
      <c r="B1453" s="277" t="str">
        <f>ხარჯები!B169</f>
        <v>არაფინანსური აქტივების ზრდა</v>
      </c>
      <c r="C1453" s="265">
        <f>ხარჯები!C169</f>
        <v>0</v>
      </c>
      <c r="D1453" s="265">
        <f>ხარჯები!D169</f>
        <v>0</v>
      </c>
      <c r="E1453" s="265">
        <f>ხარჯები!E169</f>
        <v>0</v>
      </c>
      <c r="F1453" s="265">
        <f>ხარჯები!F169</f>
        <v>0</v>
      </c>
      <c r="G1453" s="265">
        <f>ხარჯები!G169</f>
        <v>0</v>
      </c>
    </row>
    <row r="1454" spans="1:7" ht="12.75" hidden="1" x14ac:dyDescent="0.25">
      <c r="A1454" s="264" t="str">
        <f>ხარჯები!A170</f>
        <v>32</v>
      </c>
      <c r="B1454" s="277" t="str">
        <f>ხარჯები!B170</f>
        <v>ფინანსური აქტივების ზრდა</v>
      </c>
      <c r="C1454" s="265">
        <f>ხარჯები!C170</f>
        <v>0</v>
      </c>
      <c r="D1454" s="265">
        <f>ხარჯები!D170</f>
        <v>0</v>
      </c>
      <c r="E1454" s="265">
        <f>ხარჯები!E170</f>
        <v>0</v>
      </c>
      <c r="F1454" s="265">
        <f>ხარჯები!F170</f>
        <v>0</v>
      </c>
      <c r="G1454" s="265">
        <f>ხარჯები!G170</f>
        <v>0</v>
      </c>
    </row>
    <row r="1455" spans="1:7" ht="12.75" hidden="1" x14ac:dyDescent="0.25">
      <c r="A1455" s="264" t="str">
        <f>ხარჯები!A171</f>
        <v>33</v>
      </c>
      <c r="B1455" s="277" t="str">
        <f>ხარჯები!B171</f>
        <v>ვალდებულებების კლება</v>
      </c>
      <c r="C1455" s="265">
        <f>ხარჯები!C171</f>
        <v>0</v>
      </c>
      <c r="D1455" s="265">
        <f>ხარჯები!D171</f>
        <v>0</v>
      </c>
      <c r="E1455" s="265">
        <f>ხარჯები!E171</f>
        <v>0</v>
      </c>
      <c r="F1455" s="265">
        <f>ხარჯები!F171</f>
        <v>0</v>
      </c>
      <c r="G1455" s="265">
        <f>ხარჯები!G171</f>
        <v>0</v>
      </c>
    </row>
    <row r="1456" spans="1:7" ht="12.75" hidden="1" customHeight="1" x14ac:dyDescent="0.25">
      <c r="A1456" s="264" t="str">
        <f>ხარჯები!A172</f>
        <v>02 02 01</v>
      </c>
      <c r="B1456" s="277" t="str">
        <f>ხარჯები!B172</f>
        <v>სასმელი წყლის რეაბილიტაცია</v>
      </c>
      <c r="C1456" s="265">
        <f>ხარჯები!C172</f>
        <v>0</v>
      </c>
      <c r="D1456" s="265">
        <f>ხარჯები!D172</f>
        <v>0</v>
      </c>
      <c r="E1456" s="265">
        <f>ხარჯები!E172</f>
        <v>0</v>
      </c>
      <c r="F1456" s="265">
        <f>ხარჯები!F172</f>
        <v>0</v>
      </c>
      <c r="G1456" s="265">
        <f>ხარჯები!G172</f>
        <v>0</v>
      </c>
    </row>
    <row r="1457" spans="1:7" ht="12.75" hidden="1" customHeight="1" x14ac:dyDescent="0.25">
      <c r="A1457" s="264">
        <f>ხარჯები!A173</f>
        <v>0</v>
      </c>
      <c r="B1457" s="277" t="str">
        <f>ხარჯები!B173</f>
        <v>მომუშავეთა რიცხოვნობა</v>
      </c>
      <c r="C1457" s="265">
        <f>ხარჯები!C173</f>
        <v>0</v>
      </c>
      <c r="D1457" s="265">
        <f>ხარჯები!D173</f>
        <v>0</v>
      </c>
      <c r="E1457" s="265">
        <f>ხარჯები!E173</f>
        <v>0</v>
      </c>
      <c r="F1457" s="265">
        <f>ხარჯები!F173</f>
        <v>0</v>
      </c>
      <c r="G1457" s="265">
        <f>ხარჯები!G173</f>
        <v>0</v>
      </c>
    </row>
    <row r="1458" spans="1:7" ht="12.75" hidden="1" x14ac:dyDescent="0.25">
      <c r="A1458" s="264" t="str">
        <f>ხარჯები!A174</f>
        <v>2</v>
      </c>
      <c r="B1458" s="277" t="str">
        <f>ხარჯები!B174</f>
        <v>ხარჯები</v>
      </c>
      <c r="C1458" s="265">
        <f>ხარჯები!C174</f>
        <v>0</v>
      </c>
      <c r="D1458" s="265">
        <f>ხარჯები!D174</f>
        <v>0</v>
      </c>
      <c r="E1458" s="265">
        <f>ხარჯები!E174</f>
        <v>0</v>
      </c>
      <c r="F1458" s="265">
        <f>ხარჯები!F174</f>
        <v>0</v>
      </c>
      <c r="G1458" s="265">
        <f>ხარჯები!G174</f>
        <v>0</v>
      </c>
    </row>
    <row r="1459" spans="1:7" ht="12.75" hidden="1" x14ac:dyDescent="0.25">
      <c r="A1459" s="264" t="str">
        <f>ხარჯები!A175</f>
        <v>21</v>
      </c>
      <c r="B1459" s="277" t="str">
        <f>ხარჯები!B175</f>
        <v>შრომის ანაზღაურება</v>
      </c>
      <c r="C1459" s="265">
        <f>ხარჯები!C175</f>
        <v>0</v>
      </c>
      <c r="D1459" s="265">
        <f>ხარჯები!D175</f>
        <v>0</v>
      </c>
      <c r="E1459" s="265">
        <f>ხარჯები!E175</f>
        <v>0</v>
      </c>
      <c r="F1459" s="265">
        <f>ხარჯები!F175</f>
        <v>0</v>
      </c>
      <c r="G1459" s="265">
        <f>ხარჯები!G175</f>
        <v>0</v>
      </c>
    </row>
    <row r="1460" spans="1:7" ht="12.75" hidden="1" x14ac:dyDescent="0.25">
      <c r="A1460" s="264" t="str">
        <f>ხარჯები!A176</f>
        <v>22</v>
      </c>
      <c r="B1460" s="277" t="str">
        <f>ხარჯები!B176</f>
        <v>საქონელი და მომსახურება</v>
      </c>
      <c r="C1460" s="265">
        <f>ხარჯები!C176</f>
        <v>0</v>
      </c>
      <c r="D1460" s="265">
        <f>ხარჯები!D176</f>
        <v>0</v>
      </c>
      <c r="E1460" s="265">
        <f>ხარჯები!E176</f>
        <v>0</v>
      </c>
      <c r="F1460" s="265">
        <f>ხარჯები!F176</f>
        <v>0</v>
      </c>
      <c r="G1460" s="265">
        <f>ხარჯები!G176</f>
        <v>0</v>
      </c>
    </row>
    <row r="1461" spans="1:7" ht="12.75" hidden="1" x14ac:dyDescent="0.25">
      <c r="A1461" s="264" t="str">
        <f>ხარჯები!A177</f>
        <v>24</v>
      </c>
      <c r="B1461" s="277" t="str">
        <f>ხარჯები!B177</f>
        <v>პროცენტი</v>
      </c>
      <c r="C1461" s="265">
        <f>ხარჯები!C177</f>
        <v>0</v>
      </c>
      <c r="D1461" s="265">
        <f>ხარჯები!D177</f>
        <v>0</v>
      </c>
      <c r="E1461" s="265">
        <f>ხარჯები!E177</f>
        <v>0</v>
      </c>
      <c r="F1461" s="265">
        <f>ხარჯები!F177</f>
        <v>0</v>
      </c>
      <c r="G1461" s="265">
        <f>ხარჯები!G177</f>
        <v>0</v>
      </c>
    </row>
    <row r="1462" spans="1:7" ht="12.75" hidden="1" x14ac:dyDescent="0.25">
      <c r="A1462" s="264" t="str">
        <f>ხარჯები!A178</f>
        <v>25</v>
      </c>
      <c r="B1462" s="277" t="str">
        <f>ხარჯები!B178</f>
        <v>სუბსიდიები</v>
      </c>
      <c r="C1462" s="265">
        <f>ხარჯები!C178</f>
        <v>0</v>
      </c>
      <c r="D1462" s="265">
        <f>ხარჯები!D178</f>
        <v>0</v>
      </c>
      <c r="E1462" s="265">
        <f>ხარჯები!E178</f>
        <v>0</v>
      </c>
      <c r="F1462" s="265">
        <f>ხარჯები!F178</f>
        <v>0</v>
      </c>
      <c r="G1462" s="265">
        <f>ხარჯები!G178</f>
        <v>0</v>
      </c>
    </row>
    <row r="1463" spans="1:7" ht="12.75" hidden="1" x14ac:dyDescent="0.25">
      <c r="A1463" s="264" t="str">
        <f>ხარჯები!A179</f>
        <v>26</v>
      </c>
      <c r="B1463" s="277" t="str">
        <f>ხარჯები!B179</f>
        <v>გრანტები</v>
      </c>
      <c r="C1463" s="265">
        <f>ხარჯები!C179</f>
        <v>0</v>
      </c>
      <c r="D1463" s="265">
        <f>ხარჯები!D179</f>
        <v>0</v>
      </c>
      <c r="E1463" s="265">
        <f>ხარჯები!E179</f>
        <v>0</v>
      </c>
      <c r="F1463" s="265">
        <f>ხარჯები!F179</f>
        <v>0</v>
      </c>
      <c r="G1463" s="265">
        <f>ხარჯები!G179</f>
        <v>0</v>
      </c>
    </row>
    <row r="1464" spans="1:7" ht="12.75" hidden="1" x14ac:dyDescent="0.25">
      <c r="A1464" s="264" t="str">
        <f>ხარჯები!A180</f>
        <v>27</v>
      </c>
      <c r="B1464" s="277" t="str">
        <f>ხარჯები!B180</f>
        <v>სოციალური უზრუნველყოფა</v>
      </c>
      <c r="C1464" s="265">
        <f>ხარჯები!C180</f>
        <v>0</v>
      </c>
      <c r="D1464" s="265">
        <f>ხარჯები!D180</f>
        <v>0</v>
      </c>
      <c r="E1464" s="265">
        <f>ხარჯები!E180</f>
        <v>0</v>
      </c>
      <c r="F1464" s="265">
        <f>ხარჯები!F180</f>
        <v>0</v>
      </c>
      <c r="G1464" s="265">
        <f>ხარჯები!G180</f>
        <v>0</v>
      </c>
    </row>
    <row r="1465" spans="1:7" ht="12.75" hidden="1" x14ac:dyDescent="0.25">
      <c r="A1465" s="264" t="str">
        <f>ხარჯები!A181</f>
        <v>28</v>
      </c>
      <c r="B1465" s="277" t="str">
        <f>ხარჯები!B181</f>
        <v>სხვა ხარჯები</v>
      </c>
      <c r="C1465" s="265">
        <f>ხარჯები!C181</f>
        <v>0</v>
      </c>
      <c r="D1465" s="265">
        <f>ხარჯები!D181</f>
        <v>0</v>
      </c>
      <c r="E1465" s="265">
        <f>ხარჯები!E181</f>
        <v>0</v>
      </c>
      <c r="F1465" s="265">
        <f>ხარჯები!F181</f>
        <v>0</v>
      </c>
      <c r="G1465" s="265">
        <f>ხარჯები!G181</f>
        <v>0</v>
      </c>
    </row>
    <row r="1466" spans="1:7" ht="12.75" hidden="1" x14ac:dyDescent="0.25">
      <c r="A1466" s="264" t="str">
        <f>ხარჯები!A182</f>
        <v>31</v>
      </c>
      <c r="B1466" s="277" t="str">
        <f>ხარჯები!B182</f>
        <v>არაფინანსური აქტივების ზრდა</v>
      </c>
      <c r="C1466" s="265">
        <f>ხარჯები!C182</f>
        <v>0</v>
      </c>
      <c r="D1466" s="265">
        <f>ხარჯები!D182</f>
        <v>0</v>
      </c>
      <c r="E1466" s="265">
        <f>ხარჯები!E182</f>
        <v>0</v>
      </c>
      <c r="F1466" s="265">
        <f>ხარჯები!F182</f>
        <v>0</v>
      </c>
      <c r="G1466" s="265">
        <f>ხარჯები!G182</f>
        <v>0</v>
      </c>
    </row>
    <row r="1467" spans="1:7" ht="12.75" hidden="1" x14ac:dyDescent="0.25">
      <c r="A1467" s="264" t="str">
        <f>ხარჯები!A183</f>
        <v>32</v>
      </c>
      <c r="B1467" s="277" t="str">
        <f>ხარჯები!B183</f>
        <v>ფინანსური აქტივების ზრდა</v>
      </c>
      <c r="C1467" s="265">
        <f>ხარჯები!C183</f>
        <v>0</v>
      </c>
      <c r="D1467" s="265">
        <f>ხარჯები!D183</f>
        <v>0</v>
      </c>
      <c r="E1467" s="265">
        <f>ხარჯები!E183</f>
        <v>0</v>
      </c>
      <c r="F1467" s="265">
        <f>ხარჯები!F183</f>
        <v>0</v>
      </c>
      <c r="G1467" s="265">
        <f>ხარჯები!G183</f>
        <v>0</v>
      </c>
    </row>
    <row r="1468" spans="1:7" ht="12.75" hidden="1" x14ac:dyDescent="0.25">
      <c r="A1468" s="264" t="str">
        <f>ხარჯები!A184</f>
        <v>33</v>
      </c>
      <c r="B1468" s="277" t="str">
        <f>ხარჯები!B184</f>
        <v>ვალდებულებების კლება</v>
      </c>
      <c r="C1468" s="265">
        <f>ხარჯები!C184</f>
        <v>0</v>
      </c>
      <c r="D1468" s="265">
        <f>ხარჯები!D184</f>
        <v>0</v>
      </c>
      <c r="E1468" s="265">
        <f>ხარჯები!E184</f>
        <v>0</v>
      </c>
      <c r="F1468" s="265">
        <f>ხარჯები!F184</f>
        <v>0</v>
      </c>
      <c r="G1468" s="265">
        <f>ხარჯები!G184</f>
        <v>0</v>
      </c>
    </row>
    <row r="1469" spans="1:7" ht="12.75" hidden="1" x14ac:dyDescent="0.25">
      <c r="A1469" s="264" t="str">
        <f>ხარჯები!A185</f>
        <v>02 02 02</v>
      </c>
      <c r="B1469" s="277" t="str">
        <f>ხარჯები!B185</f>
        <v>საკანალიზაციო სისტემის რეაბილიტაცია</v>
      </c>
      <c r="C1469" s="265">
        <f>ხარჯები!C185</f>
        <v>0</v>
      </c>
      <c r="D1469" s="265">
        <f>ხარჯები!D185</f>
        <v>0</v>
      </c>
      <c r="E1469" s="265">
        <f>ხარჯები!E185</f>
        <v>0</v>
      </c>
      <c r="F1469" s="265">
        <f>ხარჯები!F185</f>
        <v>0</v>
      </c>
      <c r="G1469" s="265">
        <f>ხარჯები!G185</f>
        <v>0</v>
      </c>
    </row>
    <row r="1470" spans="1:7" ht="12.75" hidden="1" x14ac:dyDescent="0.25">
      <c r="A1470" s="264">
        <f>ხარჯები!A186</f>
        <v>0</v>
      </c>
      <c r="B1470" s="277" t="str">
        <f>ხარჯები!B186</f>
        <v>მომუშავეთა რიცხოვნობა</v>
      </c>
      <c r="C1470" s="265">
        <f>ხარჯები!C186</f>
        <v>0</v>
      </c>
      <c r="D1470" s="265">
        <f>ხარჯები!D186</f>
        <v>0</v>
      </c>
      <c r="E1470" s="265">
        <f>ხარჯები!E186</f>
        <v>0</v>
      </c>
      <c r="F1470" s="265">
        <f>ხარჯები!F186</f>
        <v>0</v>
      </c>
      <c r="G1470" s="265">
        <f>ხარჯები!G186</f>
        <v>0</v>
      </c>
    </row>
    <row r="1471" spans="1:7" ht="12.75" hidden="1" x14ac:dyDescent="0.25">
      <c r="A1471" s="264" t="str">
        <f>ხარჯები!A187</f>
        <v>2</v>
      </c>
      <c r="B1471" s="277" t="str">
        <f>ხარჯები!B187</f>
        <v>ხარჯები</v>
      </c>
      <c r="C1471" s="265">
        <f>ხარჯები!C187</f>
        <v>0</v>
      </c>
      <c r="D1471" s="265">
        <f>ხარჯები!D187</f>
        <v>0</v>
      </c>
      <c r="E1471" s="265">
        <f>ხარჯები!E187</f>
        <v>0</v>
      </c>
      <c r="F1471" s="265">
        <f>ხარჯები!F187</f>
        <v>0</v>
      </c>
      <c r="G1471" s="265">
        <f>ხარჯები!G187</f>
        <v>0</v>
      </c>
    </row>
    <row r="1472" spans="1:7" ht="12.75" hidden="1" x14ac:dyDescent="0.25">
      <c r="A1472" s="264" t="str">
        <f>ხარჯები!A188</f>
        <v>21</v>
      </c>
      <c r="B1472" s="277" t="str">
        <f>ხარჯები!B188</f>
        <v>შრომის ანაზღაურება</v>
      </c>
      <c r="C1472" s="265">
        <f>ხარჯები!C188</f>
        <v>0</v>
      </c>
      <c r="D1472" s="265">
        <f>ხარჯები!D188</f>
        <v>0</v>
      </c>
      <c r="E1472" s="265">
        <f>ხარჯები!E188</f>
        <v>0</v>
      </c>
      <c r="F1472" s="265">
        <f>ხარჯები!F188</f>
        <v>0</v>
      </c>
      <c r="G1472" s="265">
        <f>ხარჯები!G188</f>
        <v>0</v>
      </c>
    </row>
    <row r="1473" spans="1:7" ht="12.75" hidden="1" x14ac:dyDescent="0.25">
      <c r="A1473" s="264" t="str">
        <f>ხარჯები!A189</f>
        <v>22</v>
      </c>
      <c r="B1473" s="277" t="str">
        <f>ხარჯები!B189</f>
        <v>საქონელი და მომსახურება</v>
      </c>
      <c r="C1473" s="265">
        <f>ხარჯები!C189</f>
        <v>0</v>
      </c>
      <c r="D1473" s="265">
        <f>ხარჯები!D189</f>
        <v>0</v>
      </c>
      <c r="E1473" s="265">
        <f>ხარჯები!E189</f>
        <v>0</v>
      </c>
      <c r="F1473" s="265">
        <f>ხარჯები!F189</f>
        <v>0</v>
      </c>
      <c r="G1473" s="265">
        <f>ხარჯები!G189</f>
        <v>0</v>
      </c>
    </row>
    <row r="1474" spans="1:7" ht="12.75" hidden="1" x14ac:dyDescent="0.25">
      <c r="A1474" s="264" t="str">
        <f>ხარჯები!A190</f>
        <v>24</v>
      </c>
      <c r="B1474" s="277" t="str">
        <f>ხარჯები!B190</f>
        <v>პროცენტი</v>
      </c>
      <c r="C1474" s="265">
        <f>ხარჯები!C190</f>
        <v>0</v>
      </c>
      <c r="D1474" s="265">
        <f>ხარჯები!D190</f>
        <v>0</v>
      </c>
      <c r="E1474" s="265">
        <f>ხარჯები!E190</f>
        <v>0</v>
      </c>
      <c r="F1474" s="265">
        <f>ხარჯები!F190</f>
        <v>0</v>
      </c>
      <c r="G1474" s="265">
        <f>ხარჯები!G190</f>
        <v>0</v>
      </c>
    </row>
    <row r="1475" spans="1:7" ht="12.75" hidden="1" x14ac:dyDescent="0.25">
      <c r="A1475" s="264" t="str">
        <f>ხარჯები!A191</f>
        <v>25</v>
      </c>
      <c r="B1475" s="277" t="str">
        <f>ხარჯები!B191</f>
        <v>სუბსიდიები</v>
      </c>
      <c r="C1475" s="265">
        <f>ხარჯები!C191</f>
        <v>0</v>
      </c>
      <c r="D1475" s="265">
        <f>ხარჯები!D191</f>
        <v>0</v>
      </c>
      <c r="E1475" s="265">
        <f>ხარჯები!E191</f>
        <v>0</v>
      </c>
      <c r="F1475" s="265">
        <f>ხარჯები!F191</f>
        <v>0</v>
      </c>
      <c r="G1475" s="265">
        <f>ხარჯები!G191</f>
        <v>0</v>
      </c>
    </row>
    <row r="1476" spans="1:7" ht="12.75" hidden="1" x14ac:dyDescent="0.25">
      <c r="A1476" s="264" t="str">
        <f>ხარჯები!A192</f>
        <v>26</v>
      </c>
      <c r="B1476" s="277" t="str">
        <f>ხარჯები!B192</f>
        <v>გრანტები</v>
      </c>
      <c r="C1476" s="265">
        <f>ხარჯები!C192</f>
        <v>0</v>
      </c>
      <c r="D1476" s="265">
        <f>ხარჯები!D192</f>
        <v>0</v>
      </c>
      <c r="E1476" s="265">
        <f>ხარჯები!E192</f>
        <v>0</v>
      </c>
      <c r="F1476" s="265">
        <f>ხარჯები!F192</f>
        <v>0</v>
      </c>
      <c r="G1476" s="265">
        <f>ხარჯები!G192</f>
        <v>0</v>
      </c>
    </row>
    <row r="1477" spans="1:7" ht="12.75" hidden="1" x14ac:dyDescent="0.25">
      <c r="A1477" s="264" t="str">
        <f>ხარჯები!A193</f>
        <v>27</v>
      </c>
      <c r="B1477" s="277" t="str">
        <f>ხარჯები!B193</f>
        <v>სოციალური უზრუნველყოფა</v>
      </c>
      <c r="C1477" s="265">
        <f>ხარჯები!C193</f>
        <v>0</v>
      </c>
      <c r="D1477" s="265">
        <f>ხარჯები!D193</f>
        <v>0</v>
      </c>
      <c r="E1477" s="265">
        <f>ხარჯები!E193</f>
        <v>0</v>
      </c>
      <c r="F1477" s="265">
        <f>ხარჯები!F193</f>
        <v>0</v>
      </c>
      <c r="G1477" s="265">
        <f>ხარჯები!G193</f>
        <v>0</v>
      </c>
    </row>
    <row r="1478" spans="1:7" ht="12.75" hidden="1" x14ac:dyDescent="0.25">
      <c r="A1478" s="264" t="str">
        <f>ხარჯები!A194</f>
        <v>28</v>
      </c>
      <c r="B1478" s="277" t="str">
        <f>ხარჯები!B194</f>
        <v>სხვა ხარჯები</v>
      </c>
      <c r="C1478" s="265">
        <f>ხარჯები!C194</f>
        <v>0</v>
      </c>
      <c r="D1478" s="265">
        <f>ხარჯები!D194</f>
        <v>0</v>
      </c>
      <c r="E1478" s="265">
        <f>ხარჯები!E194</f>
        <v>0</v>
      </c>
      <c r="F1478" s="265">
        <f>ხარჯები!F194</f>
        <v>0</v>
      </c>
      <c r="G1478" s="265">
        <f>ხარჯები!G194</f>
        <v>0</v>
      </c>
    </row>
    <row r="1479" spans="1:7" ht="12.75" hidden="1" x14ac:dyDescent="0.25">
      <c r="A1479" s="264" t="str">
        <f>ხარჯები!A195</f>
        <v>31</v>
      </c>
      <c r="B1479" s="277" t="str">
        <f>ხარჯები!B195</f>
        <v>არაფინანსური აქტივების ზრდა</v>
      </c>
      <c r="C1479" s="265">
        <f>ხარჯები!C195</f>
        <v>0</v>
      </c>
      <c r="D1479" s="265">
        <f>ხარჯები!D195</f>
        <v>0</v>
      </c>
      <c r="E1479" s="265">
        <f>ხარჯები!E195</f>
        <v>0</v>
      </c>
      <c r="F1479" s="265">
        <f>ხარჯები!F195</f>
        <v>0</v>
      </c>
      <c r="G1479" s="265">
        <f>ხარჯები!G195</f>
        <v>0</v>
      </c>
    </row>
    <row r="1480" spans="1:7" ht="12.75" hidden="1" x14ac:dyDescent="0.25">
      <c r="A1480" s="264" t="str">
        <f>ხარჯები!A196</f>
        <v>32</v>
      </c>
      <c r="B1480" s="277" t="str">
        <f>ხარჯები!B196</f>
        <v>ფინანსური აქტივების ზრდა</v>
      </c>
      <c r="C1480" s="265">
        <f>ხარჯები!C196</f>
        <v>0</v>
      </c>
      <c r="D1480" s="265">
        <f>ხარჯები!D196</f>
        <v>0</v>
      </c>
      <c r="E1480" s="265">
        <f>ხარჯები!E196</f>
        <v>0</v>
      </c>
      <c r="F1480" s="265">
        <f>ხარჯები!F196</f>
        <v>0</v>
      </c>
      <c r="G1480" s="265">
        <f>ხარჯები!G196</f>
        <v>0</v>
      </c>
    </row>
    <row r="1481" spans="1:7" ht="12.75" hidden="1" x14ac:dyDescent="0.25">
      <c r="A1481" s="264" t="str">
        <f>ხარჯები!A197</f>
        <v>33</v>
      </c>
      <c r="B1481" s="277" t="str">
        <f>ხარჯები!B197</f>
        <v>ვალდებულებების კლება</v>
      </c>
      <c r="C1481" s="265">
        <f>ხარჯები!C197</f>
        <v>0</v>
      </c>
      <c r="D1481" s="265">
        <f>ხარჯები!D197</f>
        <v>0</v>
      </c>
      <c r="E1481" s="265">
        <f>ხარჯები!E197</f>
        <v>0</v>
      </c>
      <c r="F1481" s="265">
        <f>ხარჯები!F197</f>
        <v>0</v>
      </c>
      <c r="G1481" s="265">
        <f>ხარჯები!G197</f>
        <v>0</v>
      </c>
    </row>
    <row r="1482" spans="1:7" ht="35.25" customHeight="1" x14ac:dyDescent="0.25">
      <c r="A1482" s="268" t="str">
        <f>ხარჯები!A198</f>
        <v>02 03</v>
      </c>
      <c r="B1482" s="269" t="str">
        <f>ხარჯები!B198</f>
        <v>გარე განათება</v>
      </c>
      <c r="C1482" s="270">
        <f>ხარჯები!C198</f>
        <v>4756</v>
      </c>
      <c r="D1482" s="270">
        <f>ხარჯები!D198</f>
        <v>3951.6</v>
      </c>
      <c r="E1482" s="270">
        <f>ხარჯები!E198</f>
        <v>3084.3</v>
      </c>
      <c r="F1482" s="270">
        <f>ხარჯები!F198</f>
        <v>0</v>
      </c>
      <c r="G1482" s="270">
        <f>ხარჯები!G198</f>
        <v>3084.3</v>
      </c>
    </row>
    <row r="1483" spans="1:7" ht="12.75" x14ac:dyDescent="0.25">
      <c r="A1483" s="264">
        <f>ხარჯები!A199</f>
        <v>0</v>
      </c>
      <c r="B1483" s="277" t="str">
        <f>ხარჯები!B199</f>
        <v>მომუშავეთა რიცხოვნობა</v>
      </c>
      <c r="C1483" s="265">
        <f>ხარჯები!C199</f>
        <v>0</v>
      </c>
      <c r="D1483" s="265">
        <f>ხარჯები!D199</f>
        <v>0</v>
      </c>
      <c r="E1483" s="265">
        <f>ხარჯები!E199</f>
        <v>0</v>
      </c>
      <c r="F1483" s="265">
        <f>ხარჯები!F199</f>
        <v>0</v>
      </c>
      <c r="G1483" s="265">
        <f>ხარჯები!G199</f>
        <v>0</v>
      </c>
    </row>
    <row r="1484" spans="1:7" ht="12.75" x14ac:dyDescent="0.25">
      <c r="A1484" s="264" t="str">
        <f>ხარჯები!A200</f>
        <v>2</v>
      </c>
      <c r="B1484" s="277" t="str">
        <f>ხარჯები!B200</f>
        <v>ხარჯები</v>
      </c>
      <c r="C1484" s="265">
        <f>ხარჯები!C200</f>
        <v>4277.8</v>
      </c>
      <c r="D1484" s="265">
        <f>ხარჯები!D200</f>
        <v>3501.6</v>
      </c>
      <c r="E1484" s="265">
        <f>ხარჯები!E200</f>
        <v>2964.3</v>
      </c>
      <c r="F1484" s="265">
        <f>ხარჯები!F200</f>
        <v>0</v>
      </c>
      <c r="G1484" s="265">
        <f>ხარჯები!G200</f>
        <v>2964.3</v>
      </c>
    </row>
    <row r="1485" spans="1:7" ht="12.75" x14ac:dyDescent="0.25">
      <c r="A1485" s="264" t="str">
        <f>ხარჯები!A201</f>
        <v>21</v>
      </c>
      <c r="B1485" s="277" t="str">
        <f>ხარჯები!B201</f>
        <v>შრომის ანაზღაურება</v>
      </c>
      <c r="C1485" s="265">
        <f>ხარჯები!C201</f>
        <v>0</v>
      </c>
      <c r="D1485" s="265">
        <f>ხარჯები!D201</f>
        <v>0</v>
      </c>
      <c r="E1485" s="265">
        <f>ხარჯები!E201</f>
        <v>438.5</v>
      </c>
      <c r="F1485" s="265">
        <f>ხარჯები!F201</f>
        <v>0</v>
      </c>
      <c r="G1485" s="265">
        <f>ხარჯები!G201</f>
        <v>438.5</v>
      </c>
    </row>
    <row r="1486" spans="1:7" ht="12.75" x14ac:dyDescent="0.25">
      <c r="A1486" s="264" t="str">
        <f>ხარჯები!A202</f>
        <v>22</v>
      </c>
      <c r="B1486" s="277" t="str">
        <f>ხარჯები!B202</f>
        <v>საქონელი და მომსახურება</v>
      </c>
      <c r="C1486" s="265">
        <f>ხარჯები!C202</f>
        <v>4277.8</v>
      </c>
      <c r="D1486" s="265">
        <f>ხარჯები!D202</f>
        <v>488.6</v>
      </c>
      <c r="E1486" s="265">
        <f>ხარჯები!E202</f>
        <v>2525.8000000000002</v>
      </c>
      <c r="F1486" s="265">
        <f>ხარჯები!F202</f>
        <v>0</v>
      </c>
      <c r="G1486" s="265">
        <f>ხარჯები!G202</f>
        <v>2525.8000000000002</v>
      </c>
    </row>
    <row r="1487" spans="1:7" ht="12.75" x14ac:dyDescent="0.25">
      <c r="A1487" s="264" t="str">
        <f>ხარჯები!A203</f>
        <v>25</v>
      </c>
      <c r="B1487" s="277" t="str">
        <f>ხარჯები!B203</f>
        <v>სუბსიდიები</v>
      </c>
      <c r="C1487" s="265">
        <f>ხარჯები!C203</f>
        <v>0</v>
      </c>
      <c r="D1487" s="265">
        <f>ხარჯები!D203</f>
        <v>3013</v>
      </c>
      <c r="E1487" s="265">
        <f>ხარჯები!E203</f>
        <v>0</v>
      </c>
      <c r="F1487" s="265">
        <f>ხარჯები!F203</f>
        <v>0</v>
      </c>
      <c r="G1487" s="265">
        <f>ხარჯები!G203</f>
        <v>0</v>
      </c>
    </row>
    <row r="1488" spans="1:7" ht="12.75" x14ac:dyDescent="0.25">
      <c r="A1488" s="264" t="str">
        <f>ხარჯები!A204</f>
        <v>31</v>
      </c>
      <c r="B1488" s="277" t="str">
        <f>ხარჯები!B204</f>
        <v>არაფინანსური აქტივების ზრდა</v>
      </c>
      <c r="C1488" s="265">
        <f>ხარჯები!C204</f>
        <v>276.8</v>
      </c>
      <c r="D1488" s="265">
        <f>ხარჯები!D204</f>
        <v>450</v>
      </c>
      <c r="E1488" s="265">
        <f>ხარჯები!E204</f>
        <v>120</v>
      </c>
      <c r="F1488" s="265">
        <f>ხარჯები!F204</f>
        <v>0</v>
      </c>
      <c r="G1488" s="265">
        <f>ხარჯები!G204</f>
        <v>120</v>
      </c>
    </row>
    <row r="1489" spans="1:7" ht="12.75" x14ac:dyDescent="0.25">
      <c r="A1489" s="264" t="str">
        <f>ხარჯები!A205</f>
        <v>33</v>
      </c>
      <c r="B1489" s="277" t="str">
        <f>ხარჯები!B205</f>
        <v>ვალდებულებების კლება</v>
      </c>
      <c r="C1489" s="265">
        <f>ხარჯები!C205</f>
        <v>201.4</v>
      </c>
      <c r="D1489" s="265">
        <f>ხარჯები!D205</f>
        <v>0</v>
      </c>
      <c r="E1489" s="265">
        <f>ხარჯები!E205</f>
        <v>0</v>
      </c>
      <c r="F1489" s="265">
        <f>ხარჯები!F205</f>
        <v>0</v>
      </c>
      <c r="G1489" s="265">
        <f>ხარჯები!G205</f>
        <v>0</v>
      </c>
    </row>
    <row r="1490" spans="1:7" ht="35.25" customHeight="1" x14ac:dyDescent="0.25">
      <c r="A1490" s="268" t="str">
        <f>ხარჯები!A206</f>
        <v>02 03 01</v>
      </c>
      <c r="B1490" s="269" t="str">
        <f>ხარჯები!B206</f>
        <v>გარეგანათების ქსელის ექსპლუატაცია</v>
      </c>
      <c r="C1490" s="270">
        <f>ხარჯები!C206</f>
        <v>4756</v>
      </c>
      <c r="D1490" s="270">
        <f>ხარჯები!D206</f>
        <v>3951.6</v>
      </c>
      <c r="E1490" s="270">
        <f>ხარჯები!E206</f>
        <v>2954.3</v>
      </c>
      <c r="F1490" s="270">
        <f>ხარჯები!F206</f>
        <v>0</v>
      </c>
      <c r="G1490" s="270">
        <f>ხარჯები!G206</f>
        <v>2954.3</v>
      </c>
    </row>
    <row r="1491" spans="1:7" ht="12.75" x14ac:dyDescent="0.25">
      <c r="A1491" s="264">
        <f>ხარჯები!A207</f>
        <v>0</v>
      </c>
      <c r="B1491" s="277" t="str">
        <f>ხარჯები!B207</f>
        <v>მომუშავეთა რიცხოვნობა</v>
      </c>
      <c r="C1491" s="265">
        <f>ხარჯები!C207</f>
        <v>0</v>
      </c>
      <c r="D1491" s="265">
        <f>ხარჯები!D207</f>
        <v>0</v>
      </c>
      <c r="E1491" s="265">
        <f>ხარჯები!E207</f>
        <v>0</v>
      </c>
      <c r="F1491" s="265">
        <f>ხარჯები!F207</f>
        <v>0</v>
      </c>
      <c r="G1491" s="265">
        <f>ხარჯები!G207</f>
        <v>0</v>
      </c>
    </row>
    <row r="1492" spans="1:7" ht="12.75" x14ac:dyDescent="0.25">
      <c r="A1492" s="264" t="str">
        <f>ხარჯები!A208</f>
        <v>2</v>
      </c>
      <c r="B1492" s="277" t="str">
        <f>ხარჯები!B208</f>
        <v>ხარჯები</v>
      </c>
      <c r="C1492" s="265">
        <f>ხარჯები!C208</f>
        <v>4277.8</v>
      </c>
      <c r="D1492" s="265">
        <f>ხარჯები!D208</f>
        <v>3501.6</v>
      </c>
      <c r="E1492" s="265">
        <f>ხარჯები!E208</f>
        <v>2954.3</v>
      </c>
      <c r="F1492" s="265">
        <f>ხარჯები!F208</f>
        <v>0</v>
      </c>
      <c r="G1492" s="265">
        <f>ხარჯები!G208</f>
        <v>2954.3</v>
      </c>
    </row>
    <row r="1493" spans="1:7" ht="12.75" x14ac:dyDescent="0.25">
      <c r="A1493" s="264" t="str">
        <f>ხარჯები!A209</f>
        <v>21</v>
      </c>
      <c r="B1493" s="277" t="str">
        <f>ხარჯები!B209</f>
        <v>შრომის ანაზღაურება</v>
      </c>
      <c r="C1493" s="265">
        <f>ხარჯები!C209</f>
        <v>0</v>
      </c>
      <c r="D1493" s="265">
        <f>ხარჯები!D209</f>
        <v>0</v>
      </c>
      <c r="E1493" s="265">
        <f>ხარჯები!E209</f>
        <v>438.5</v>
      </c>
      <c r="F1493" s="265">
        <f>ხარჯები!F209</f>
        <v>0</v>
      </c>
      <c r="G1493" s="265">
        <f>ხარჯები!G209</f>
        <v>438.5</v>
      </c>
    </row>
    <row r="1494" spans="1:7" ht="12.75" x14ac:dyDescent="0.25">
      <c r="A1494" s="264" t="str">
        <f>ხარჯები!A210</f>
        <v>22</v>
      </c>
      <c r="B1494" s="277" t="str">
        <f>ხარჯები!B210</f>
        <v>საქონელი და მომსახურება</v>
      </c>
      <c r="C1494" s="265">
        <f>ხარჯები!C210</f>
        <v>4277.8</v>
      </c>
      <c r="D1494" s="265">
        <f>ხარჯები!D210</f>
        <v>488.6</v>
      </c>
      <c r="E1494" s="265">
        <f>ხარჯები!E210</f>
        <v>2515.8000000000002</v>
      </c>
      <c r="F1494" s="265">
        <f>ხარჯები!F210</f>
        <v>0</v>
      </c>
      <c r="G1494" s="265">
        <f>ხარჯები!G210</f>
        <v>2515.8000000000002</v>
      </c>
    </row>
    <row r="1495" spans="1:7" ht="12.75" x14ac:dyDescent="0.25">
      <c r="A1495" s="264" t="str">
        <f>ხარჯები!A211</f>
        <v>25</v>
      </c>
      <c r="B1495" s="277" t="str">
        <f>ხარჯები!B211</f>
        <v>სუბსიდიები</v>
      </c>
      <c r="C1495" s="265">
        <f>ხარჯები!C211</f>
        <v>0</v>
      </c>
      <c r="D1495" s="265">
        <f>ხარჯები!D211</f>
        <v>3013</v>
      </c>
      <c r="E1495" s="265">
        <f>ხარჯები!E211</f>
        <v>0</v>
      </c>
      <c r="F1495" s="265">
        <f>ხარჯები!F211</f>
        <v>0</v>
      </c>
      <c r="G1495" s="265">
        <f>ხარჯები!G211</f>
        <v>0</v>
      </c>
    </row>
    <row r="1496" spans="1:7" ht="12.75" x14ac:dyDescent="0.25">
      <c r="A1496" s="264" t="str">
        <f>ხარჯები!A212</f>
        <v>31</v>
      </c>
      <c r="B1496" s="277" t="str">
        <f>ხარჯები!B212</f>
        <v>არაფინანსური აქტივების ზრდა</v>
      </c>
      <c r="C1496" s="265">
        <f>ხარჯები!C212</f>
        <v>276.8</v>
      </c>
      <c r="D1496" s="265">
        <f>ხარჯები!D212</f>
        <v>450</v>
      </c>
      <c r="E1496" s="265">
        <f>ხარჯები!E212</f>
        <v>0</v>
      </c>
      <c r="F1496" s="265">
        <f>ხარჯები!F212</f>
        <v>0</v>
      </c>
      <c r="G1496" s="265">
        <f>ხარჯები!G212</f>
        <v>0</v>
      </c>
    </row>
    <row r="1497" spans="1:7" ht="12.75" x14ac:dyDescent="0.25">
      <c r="A1497" s="264" t="str">
        <f>ხარჯები!A213</f>
        <v>33</v>
      </c>
      <c r="B1497" s="277" t="str">
        <f>ხარჯები!B213</f>
        <v>ვალდებულებების კლება</v>
      </c>
      <c r="C1497" s="265">
        <f>ხარჯები!C213</f>
        <v>201.4</v>
      </c>
      <c r="D1497" s="265">
        <f>ხარჯები!D213</f>
        <v>0</v>
      </c>
      <c r="E1497" s="265">
        <f>ხარჯები!E213</f>
        <v>0</v>
      </c>
      <c r="F1497" s="265">
        <f>ხარჯები!F213</f>
        <v>0</v>
      </c>
      <c r="G1497" s="265">
        <f>ხარჯები!G213</f>
        <v>0</v>
      </c>
    </row>
    <row r="1498" spans="1:7" ht="35.25" customHeight="1" x14ac:dyDescent="0.25">
      <c r="A1498" s="268" t="str">
        <f>ხარჯები!A214</f>
        <v>02 03 02</v>
      </c>
      <c r="B1498" s="269" t="str">
        <f>ხარჯები!B214</f>
        <v>კაპიტალური დაბანდებები გარეგანათების სფეროში</v>
      </c>
      <c r="C1498" s="270">
        <f>ხარჯები!C214</f>
        <v>0</v>
      </c>
      <c r="D1498" s="270">
        <f>ხარჯები!D214</f>
        <v>0</v>
      </c>
      <c r="E1498" s="270">
        <f>ხარჯები!E214</f>
        <v>130</v>
      </c>
      <c r="F1498" s="270">
        <f>ხარჯები!F214</f>
        <v>0</v>
      </c>
      <c r="G1498" s="270">
        <f>ხარჯები!G214</f>
        <v>130</v>
      </c>
    </row>
    <row r="1499" spans="1:7" ht="12.75" x14ac:dyDescent="0.25">
      <c r="A1499" s="264" t="str">
        <f>ხარჯები!A215</f>
        <v>2</v>
      </c>
      <c r="B1499" s="277" t="str">
        <f>ხარჯები!B215</f>
        <v>ხარჯები</v>
      </c>
      <c r="C1499" s="265">
        <f>ხარჯები!C215</f>
        <v>0</v>
      </c>
      <c r="D1499" s="265">
        <f>ხარჯები!D215</f>
        <v>0</v>
      </c>
      <c r="E1499" s="265">
        <f>ხარჯები!E215</f>
        <v>10</v>
      </c>
      <c r="F1499" s="265">
        <f>ხარჯები!F215</f>
        <v>0</v>
      </c>
      <c r="G1499" s="265">
        <f>ხარჯები!G215</f>
        <v>10</v>
      </c>
    </row>
    <row r="1500" spans="1:7" ht="12.75" x14ac:dyDescent="0.25">
      <c r="A1500" s="264" t="str">
        <f>ხარჯები!A216</f>
        <v>22</v>
      </c>
      <c r="B1500" s="277" t="str">
        <f>ხარჯები!B216</f>
        <v>საქონელი და მომსახურება</v>
      </c>
      <c r="C1500" s="265">
        <f>ხარჯები!C216</f>
        <v>0</v>
      </c>
      <c r="D1500" s="265">
        <f>ხარჯები!D216</f>
        <v>0</v>
      </c>
      <c r="E1500" s="265">
        <f>ხარჯები!E216</f>
        <v>10</v>
      </c>
      <c r="F1500" s="265">
        <f>ხარჯები!F216</f>
        <v>0</v>
      </c>
      <c r="G1500" s="265">
        <f>ხარჯები!G216</f>
        <v>10</v>
      </c>
    </row>
    <row r="1501" spans="1:7" ht="12.75" x14ac:dyDescent="0.25">
      <c r="A1501" s="264" t="str">
        <f>ხარჯები!A217</f>
        <v>31</v>
      </c>
      <c r="B1501" s="277" t="str">
        <f>ხარჯები!B217</f>
        <v>არაფინანსური აქტივების ზრდა</v>
      </c>
      <c r="C1501" s="265">
        <f>ხარჯები!C217</f>
        <v>0</v>
      </c>
      <c r="D1501" s="265">
        <f>ხარჯები!D217</f>
        <v>0</v>
      </c>
      <c r="E1501" s="265">
        <f>ხარჯები!E217</f>
        <v>120</v>
      </c>
      <c r="F1501" s="265">
        <f>ხარჯები!F217</f>
        <v>0</v>
      </c>
      <c r="G1501" s="265">
        <f>ხარჯები!G217</f>
        <v>120</v>
      </c>
    </row>
    <row r="1502" spans="1:7" ht="49.5" customHeight="1" x14ac:dyDescent="0.25">
      <c r="A1502" s="268" t="str">
        <f>ხარჯები!A218</f>
        <v>02 04</v>
      </c>
      <c r="B1502" s="269" t="str">
        <f>ხარჯები!B218</f>
        <v>მშენებლობა, ავარიული ობიექტებისა და შენობების რეაბილიტაცია</v>
      </c>
      <c r="C1502" s="270">
        <f>ხარჯები!C218</f>
        <v>394</v>
      </c>
      <c r="D1502" s="270">
        <f>ხარჯები!D218</f>
        <v>924.7</v>
      </c>
      <c r="E1502" s="270">
        <f>ხარჯები!E218</f>
        <v>635</v>
      </c>
      <c r="F1502" s="270">
        <f>ხარჯები!F218</f>
        <v>0</v>
      </c>
      <c r="G1502" s="270">
        <f>ხარჯები!G218</f>
        <v>635</v>
      </c>
    </row>
    <row r="1503" spans="1:7" ht="12.75" x14ac:dyDescent="0.25">
      <c r="A1503" s="264" t="str">
        <f>ხარჯები!A219</f>
        <v>2</v>
      </c>
      <c r="B1503" s="277" t="str">
        <f>ხარჯები!B219</f>
        <v>ხარჯები</v>
      </c>
      <c r="C1503" s="265">
        <f>ხარჯები!C219</f>
        <v>282.7</v>
      </c>
      <c r="D1503" s="265">
        <f>ხარჯები!D219</f>
        <v>285</v>
      </c>
      <c r="E1503" s="265">
        <f>ხარჯები!E219</f>
        <v>320</v>
      </c>
      <c r="F1503" s="265">
        <f>ხარჯები!F219</f>
        <v>0</v>
      </c>
      <c r="G1503" s="265">
        <f>ხარჯები!G219</f>
        <v>320</v>
      </c>
    </row>
    <row r="1504" spans="1:7" ht="12.75" x14ac:dyDescent="0.25">
      <c r="A1504" s="264" t="str">
        <f>ხარჯები!A220</f>
        <v>22</v>
      </c>
      <c r="B1504" s="277" t="str">
        <f>ხარჯები!B220</f>
        <v>საქონელი და მომსახურება</v>
      </c>
      <c r="C1504" s="265">
        <f>ხარჯები!C220</f>
        <v>4.8</v>
      </c>
      <c r="D1504" s="265">
        <f>ხარჯები!D220</f>
        <v>5</v>
      </c>
      <c r="E1504" s="265">
        <f>ხარჯები!E220</f>
        <v>0</v>
      </c>
      <c r="F1504" s="265">
        <f>ხარჯები!F220</f>
        <v>0</v>
      </c>
      <c r="G1504" s="265">
        <f>ხარჯები!G220</f>
        <v>0</v>
      </c>
    </row>
    <row r="1505" spans="1:7" ht="12.75" x14ac:dyDescent="0.25">
      <c r="A1505" s="264" t="str">
        <f>ხარჯები!A221</f>
        <v>28</v>
      </c>
      <c r="B1505" s="277" t="str">
        <f>ხარჯები!B221</f>
        <v>სხვა ხარჯები</v>
      </c>
      <c r="C1505" s="265">
        <f>ხარჯები!C221</f>
        <v>277.89999999999998</v>
      </c>
      <c r="D1505" s="265">
        <f>ხარჯები!D221</f>
        <v>280</v>
      </c>
      <c r="E1505" s="265">
        <f>ხარჯები!E221</f>
        <v>320</v>
      </c>
      <c r="F1505" s="265">
        <f>ხარჯები!F221</f>
        <v>0</v>
      </c>
      <c r="G1505" s="265">
        <f>ხარჯები!G221</f>
        <v>320</v>
      </c>
    </row>
    <row r="1506" spans="1:7" ht="12.75" x14ac:dyDescent="0.25">
      <c r="A1506" s="264" t="str">
        <f>ხარჯები!A222</f>
        <v>31</v>
      </c>
      <c r="B1506" s="277" t="str">
        <f>ხარჯები!B222</f>
        <v>არაფინანსური აქტივების ზრდა</v>
      </c>
      <c r="C1506" s="265">
        <f>ხარჯები!C222</f>
        <v>110.5</v>
      </c>
      <c r="D1506" s="265">
        <f>ხარჯები!D222</f>
        <v>639.70000000000005</v>
      </c>
      <c r="E1506" s="265">
        <f>ხარჯები!E222</f>
        <v>315</v>
      </c>
      <c r="F1506" s="265">
        <f>ხარჯები!F222</f>
        <v>0</v>
      </c>
      <c r="G1506" s="265">
        <f>ხარჯები!G222</f>
        <v>315</v>
      </c>
    </row>
    <row r="1507" spans="1:7" ht="12.75" x14ac:dyDescent="0.25">
      <c r="A1507" s="264" t="str">
        <f>ხარჯები!A223</f>
        <v>33</v>
      </c>
      <c r="B1507" s="277" t="str">
        <f>ხარჯები!B223</f>
        <v>ვალდებულებების კლება</v>
      </c>
      <c r="C1507" s="265">
        <f>ხარჯები!C223</f>
        <v>0.8</v>
      </c>
      <c r="D1507" s="265">
        <f>ხარჯები!D223</f>
        <v>0</v>
      </c>
      <c r="E1507" s="265">
        <f>ხარჯები!E223</f>
        <v>0</v>
      </c>
      <c r="F1507" s="265">
        <f>ხარჯები!F223</f>
        <v>0</v>
      </c>
      <c r="G1507" s="265">
        <f>ხარჯები!G223</f>
        <v>0</v>
      </c>
    </row>
    <row r="1508" spans="1:7" ht="54.75" customHeight="1" x14ac:dyDescent="0.25">
      <c r="A1508" s="268" t="str">
        <f>ხარჯები!A224</f>
        <v>02 04 01</v>
      </c>
      <c r="B1508" s="269" t="str">
        <f>ხარჯები!B224</f>
        <v>სოციალურად დაუცველი ოჯახებისთვის საცხოვრებელი სახლების ავარიული სახურავების რეაბილიტაცია</v>
      </c>
      <c r="C1508" s="270">
        <f>ხარჯები!C224</f>
        <v>283.5</v>
      </c>
      <c r="D1508" s="270">
        <f>ხარჯები!D224</f>
        <v>285</v>
      </c>
      <c r="E1508" s="270">
        <f>ხარჯები!E224</f>
        <v>320</v>
      </c>
      <c r="F1508" s="270">
        <f>ხარჯები!F224</f>
        <v>0</v>
      </c>
      <c r="G1508" s="270">
        <f>ხარჯები!G224</f>
        <v>320</v>
      </c>
    </row>
    <row r="1509" spans="1:7" ht="12.75" x14ac:dyDescent="0.25">
      <c r="A1509" s="264" t="str">
        <f>ხარჯები!A225</f>
        <v>2</v>
      </c>
      <c r="B1509" s="277" t="str">
        <f>ხარჯები!B225</f>
        <v>ხარჯები</v>
      </c>
      <c r="C1509" s="265">
        <f>ხარჯები!C225</f>
        <v>282.7</v>
      </c>
      <c r="D1509" s="265">
        <f>ხარჯები!D225</f>
        <v>285</v>
      </c>
      <c r="E1509" s="265">
        <f>ხარჯები!E225</f>
        <v>320</v>
      </c>
      <c r="F1509" s="265">
        <f>ხარჯები!F225</f>
        <v>0</v>
      </c>
      <c r="G1509" s="265">
        <f>ხარჯები!G225</f>
        <v>320</v>
      </c>
    </row>
    <row r="1510" spans="1:7" ht="12.75" x14ac:dyDescent="0.25">
      <c r="A1510" s="264" t="str">
        <f>ხარჯები!A226</f>
        <v>22</v>
      </c>
      <c r="B1510" s="277" t="str">
        <f>ხარჯები!B226</f>
        <v>საქონელი და მომსახურება</v>
      </c>
      <c r="C1510" s="265">
        <f>ხარჯები!C226</f>
        <v>4.8</v>
      </c>
      <c r="D1510" s="265">
        <f>ხარჯები!D226</f>
        <v>5</v>
      </c>
      <c r="E1510" s="265">
        <f>ხარჯები!E226</f>
        <v>0</v>
      </c>
      <c r="F1510" s="265">
        <f>ხარჯები!F226</f>
        <v>0</v>
      </c>
      <c r="G1510" s="265">
        <f>ხარჯები!G226</f>
        <v>0</v>
      </c>
    </row>
    <row r="1511" spans="1:7" ht="12.75" x14ac:dyDescent="0.25">
      <c r="A1511" s="264" t="str">
        <f>ხარჯები!A227</f>
        <v>28</v>
      </c>
      <c r="B1511" s="277" t="str">
        <f>ხარჯები!B227</f>
        <v>სხვა ხარჯები</v>
      </c>
      <c r="C1511" s="265">
        <f>ხარჯები!C227</f>
        <v>277.89999999999998</v>
      </c>
      <c r="D1511" s="265">
        <f>ხარჯები!D227</f>
        <v>280</v>
      </c>
      <c r="E1511" s="265">
        <f>ხარჯები!E227</f>
        <v>320</v>
      </c>
      <c r="F1511" s="265">
        <f>ხარჯები!F227</f>
        <v>0</v>
      </c>
      <c r="G1511" s="265">
        <f>ხარჯები!G227</f>
        <v>320</v>
      </c>
    </row>
    <row r="1512" spans="1:7" ht="12.75" x14ac:dyDescent="0.25">
      <c r="A1512" s="264" t="str">
        <f>ხარჯები!A228</f>
        <v>33</v>
      </c>
      <c r="B1512" s="277" t="str">
        <f>ხარჯები!B228</f>
        <v>ვალდებულებების კლება</v>
      </c>
      <c r="C1512" s="265">
        <f>ხარჯები!C228</f>
        <v>0.8</v>
      </c>
      <c r="D1512" s="265">
        <f>ხარჯები!D228</f>
        <v>0</v>
      </c>
      <c r="E1512" s="265">
        <f>ხარჯები!E228</f>
        <v>0</v>
      </c>
      <c r="F1512" s="265">
        <f>ხარჯები!F228</f>
        <v>0</v>
      </c>
      <c r="G1512" s="265">
        <f>ხარჯები!G228</f>
        <v>0</v>
      </c>
    </row>
    <row r="1513" spans="1:7" ht="35.25" customHeight="1" x14ac:dyDescent="0.25">
      <c r="A1513" s="268" t="str">
        <f>ხარჯები!A229</f>
        <v>02 04 02</v>
      </c>
      <c r="B1513" s="269" t="str">
        <f>ხარჯები!B229</f>
        <v>ქალაქში საყრდენი და დამცავი კედლების მშენებლობა</v>
      </c>
      <c r="C1513" s="270">
        <f>ხარჯები!C229</f>
        <v>110.5</v>
      </c>
      <c r="D1513" s="270">
        <f>ხარჯები!D229</f>
        <v>324.7</v>
      </c>
      <c r="E1513" s="270">
        <f>ხარჯები!E229</f>
        <v>0</v>
      </c>
      <c r="F1513" s="270">
        <f>ხარჯები!F229</f>
        <v>0</v>
      </c>
      <c r="G1513" s="270">
        <f>ხარჯები!G229</f>
        <v>0</v>
      </c>
    </row>
    <row r="1514" spans="1:7" ht="12.75" x14ac:dyDescent="0.25">
      <c r="A1514" s="264" t="str">
        <f>ხარჯები!A230</f>
        <v>31</v>
      </c>
      <c r="B1514" s="277" t="str">
        <f>ხარჯები!B230</f>
        <v>არაფინანსური აქტივების ზრდა</v>
      </c>
      <c r="C1514" s="265">
        <f>ხარჯები!C230</f>
        <v>110.5</v>
      </c>
      <c r="D1514" s="265">
        <f>ხარჯები!D230</f>
        <v>324.7</v>
      </c>
      <c r="E1514" s="265">
        <f>ხარჯები!E230</f>
        <v>0</v>
      </c>
      <c r="F1514" s="265">
        <f>ხარჯები!F230</f>
        <v>0</v>
      </c>
      <c r="G1514" s="265">
        <f>ხარჯები!G230</f>
        <v>0</v>
      </c>
    </row>
    <row r="1515" spans="1:7" ht="44.25" customHeight="1" x14ac:dyDescent="0.25">
      <c r="A1515" s="268" t="str">
        <f>ხარჯები!A231</f>
        <v>02 04 03</v>
      </c>
      <c r="B1515" s="269" t="str">
        <f>ხარჯები!B231</f>
        <v>ადმინისტრაციული ორგანოების შენობების მშენებლობა - რეკონსტრუქცია</v>
      </c>
      <c r="C1515" s="270">
        <f>ხარჯები!C231</f>
        <v>0</v>
      </c>
      <c r="D1515" s="270">
        <f>ხარჯები!D231</f>
        <v>315</v>
      </c>
      <c r="E1515" s="270">
        <f>ხარჯები!E231</f>
        <v>315</v>
      </c>
      <c r="F1515" s="270">
        <f>ხარჯები!F231</f>
        <v>0</v>
      </c>
      <c r="G1515" s="270">
        <f>ხარჯები!G231</f>
        <v>315</v>
      </c>
    </row>
    <row r="1516" spans="1:7" ht="12.75" x14ac:dyDescent="0.25">
      <c r="A1516" s="264" t="str">
        <f>ხარჯები!A232</f>
        <v>31</v>
      </c>
      <c r="B1516" s="277" t="str">
        <f>ხარჯები!B232</f>
        <v>არაფინანსური აქტივების ზრდა</v>
      </c>
      <c r="C1516" s="265">
        <f>ხარჯები!C232</f>
        <v>0</v>
      </c>
      <c r="D1516" s="265">
        <f>ხარჯები!D232</f>
        <v>315</v>
      </c>
      <c r="E1516" s="265">
        <f>ხარჯები!E232</f>
        <v>315</v>
      </c>
      <c r="F1516" s="265">
        <f>ხარჯები!F232</f>
        <v>0</v>
      </c>
      <c r="G1516" s="265">
        <f>ხარჯები!G232</f>
        <v>315</v>
      </c>
    </row>
    <row r="1517" spans="1:7" ht="35.25" customHeight="1" x14ac:dyDescent="0.25">
      <c r="A1517" s="268" t="str">
        <f>ხარჯები!A233</f>
        <v>02 05</v>
      </c>
      <c r="B1517" s="269" t="str">
        <f>ხარჯები!B233</f>
        <v>ბინათმესაკუთრეთა ამხანაგობების განვითარება</v>
      </c>
      <c r="C1517" s="270">
        <f>ხარჯები!C233</f>
        <v>2181</v>
      </c>
      <c r="D1517" s="270">
        <f>ხარჯები!D233</f>
        <v>2098.6999999999998</v>
      </c>
      <c r="E1517" s="270">
        <f>ხარჯები!E233</f>
        <v>518</v>
      </c>
      <c r="F1517" s="270">
        <f>ხარჯები!F233</f>
        <v>0</v>
      </c>
      <c r="G1517" s="270">
        <f>ხარჯები!G233</f>
        <v>518</v>
      </c>
    </row>
    <row r="1518" spans="1:7" ht="12.75" x14ac:dyDescent="0.25">
      <c r="A1518" s="264" t="str">
        <f>ხარჯები!A234</f>
        <v>2</v>
      </c>
      <c r="B1518" s="277" t="str">
        <f>ხარჯები!B234</f>
        <v>ხარჯები</v>
      </c>
      <c r="C1518" s="265">
        <f>ხარჯები!C234</f>
        <v>2103.1</v>
      </c>
      <c r="D1518" s="265">
        <f>ხარჯები!D234</f>
        <v>2098.6999999999998</v>
      </c>
      <c r="E1518" s="265">
        <f>ხარჯები!E234</f>
        <v>518</v>
      </c>
      <c r="F1518" s="265">
        <f>ხარჯები!F234</f>
        <v>0</v>
      </c>
      <c r="G1518" s="265">
        <f>ხარჯები!G234</f>
        <v>518</v>
      </c>
    </row>
    <row r="1519" spans="1:7" ht="12.75" x14ac:dyDescent="0.25">
      <c r="A1519" s="264" t="str">
        <f>ხარჯები!A235</f>
        <v>22</v>
      </c>
      <c r="B1519" s="277" t="str">
        <f>ხარჯები!B235</f>
        <v>საქონელი და მომსახურება</v>
      </c>
      <c r="C1519" s="265">
        <f>ხარჯები!C235</f>
        <v>24.9</v>
      </c>
      <c r="D1519" s="265">
        <f>ხარჯები!D235</f>
        <v>13</v>
      </c>
      <c r="E1519" s="265">
        <f>ხარჯები!E235</f>
        <v>0</v>
      </c>
      <c r="F1519" s="265">
        <f>ხარჯები!F235</f>
        <v>0</v>
      </c>
      <c r="G1519" s="265">
        <f>ხარჯები!G235</f>
        <v>0</v>
      </c>
    </row>
    <row r="1520" spans="1:7" ht="12.75" x14ac:dyDescent="0.25">
      <c r="A1520" s="264" t="str">
        <f>ხარჯები!A236</f>
        <v>28</v>
      </c>
      <c r="B1520" s="277" t="str">
        <f>ხარჯები!B236</f>
        <v>სხვა ხარჯები</v>
      </c>
      <c r="C1520" s="265">
        <f>ხარჯები!C236</f>
        <v>2078.1999999999998</v>
      </c>
      <c r="D1520" s="265">
        <f>ხარჯები!D236</f>
        <v>2085.6999999999998</v>
      </c>
      <c r="E1520" s="265">
        <f>ხარჯები!E236</f>
        <v>518</v>
      </c>
      <c r="F1520" s="265">
        <f>ხარჯები!F236</f>
        <v>0</v>
      </c>
      <c r="G1520" s="265">
        <f>ხარჯები!G236</f>
        <v>518</v>
      </c>
    </row>
    <row r="1521" spans="1:7" ht="12.75" x14ac:dyDescent="0.25">
      <c r="A1521" s="264" t="str">
        <f>ხარჯები!A237</f>
        <v>33</v>
      </c>
      <c r="B1521" s="277" t="str">
        <f>ხარჯები!B237</f>
        <v>ვალდებულებების კლება</v>
      </c>
      <c r="C1521" s="265">
        <f>ხარჯები!C237</f>
        <v>77.900000000000006</v>
      </c>
      <c r="D1521" s="265">
        <f>ხარჯები!D237</f>
        <v>0</v>
      </c>
      <c r="E1521" s="265">
        <f>ხარჯები!E237</f>
        <v>0</v>
      </c>
      <c r="F1521" s="265">
        <f>ხარჯები!F237</f>
        <v>0</v>
      </c>
      <c r="G1521" s="265">
        <f>ხარჯები!G237</f>
        <v>0</v>
      </c>
    </row>
    <row r="1522" spans="1:7" ht="35.25" customHeight="1" x14ac:dyDescent="0.25">
      <c r="A1522" s="268" t="str">
        <f>ხარჯები!A238</f>
        <v>02 05 01</v>
      </c>
      <c r="B1522" s="269" t="str">
        <f>ხარჯები!B238</f>
        <v>მრავალბინიანი საცხოვრებელი სახლების ეზოების კეთილმოწყობა</v>
      </c>
      <c r="C1522" s="270">
        <f>ხარჯები!C238</f>
        <v>0</v>
      </c>
      <c r="D1522" s="270">
        <f>ხარჯები!D238</f>
        <v>843</v>
      </c>
      <c r="E1522" s="270">
        <f>ხარჯები!E238</f>
        <v>0</v>
      </c>
      <c r="F1522" s="270">
        <f>ხარჯები!F238</f>
        <v>0</v>
      </c>
      <c r="G1522" s="270">
        <f>ხარჯები!G238</f>
        <v>0</v>
      </c>
    </row>
    <row r="1523" spans="1:7" ht="12.75" x14ac:dyDescent="0.25">
      <c r="A1523" s="264" t="str">
        <f>ხარჯები!A239</f>
        <v>2</v>
      </c>
      <c r="B1523" s="277" t="str">
        <f>ხარჯები!B239</f>
        <v>ხარჯები</v>
      </c>
      <c r="C1523" s="265">
        <f>ხარჯები!C239</f>
        <v>0</v>
      </c>
      <c r="D1523" s="265">
        <f>ხარჯები!D239</f>
        <v>843</v>
      </c>
      <c r="E1523" s="265">
        <f>ხარჯები!E239</f>
        <v>0</v>
      </c>
      <c r="F1523" s="265">
        <f>ხარჯები!F239</f>
        <v>0</v>
      </c>
      <c r="G1523" s="265">
        <f>ხარჯები!G239</f>
        <v>0</v>
      </c>
    </row>
    <row r="1524" spans="1:7" ht="12.75" x14ac:dyDescent="0.25">
      <c r="A1524" s="264" t="str">
        <f>ხარჯები!A240</f>
        <v>22</v>
      </c>
      <c r="B1524" s="277" t="str">
        <f>ხარჯები!B240</f>
        <v>საქონელი და მომსახურება</v>
      </c>
      <c r="C1524" s="265">
        <f>ხარჯები!C240</f>
        <v>0</v>
      </c>
      <c r="D1524" s="265">
        <f>ხარჯები!D240</f>
        <v>13</v>
      </c>
      <c r="E1524" s="265">
        <f>ხარჯები!E240</f>
        <v>0</v>
      </c>
      <c r="F1524" s="265">
        <f>ხარჯები!F240</f>
        <v>0</v>
      </c>
      <c r="G1524" s="265">
        <f>ხარჯები!G240</f>
        <v>0</v>
      </c>
    </row>
    <row r="1525" spans="1:7" ht="12.75" x14ac:dyDescent="0.25">
      <c r="A1525" s="264" t="str">
        <f>ხარჯები!A241</f>
        <v>28</v>
      </c>
      <c r="B1525" s="277" t="str">
        <f>ხარჯები!B241</f>
        <v>სხვა ხარჯები</v>
      </c>
      <c r="C1525" s="265">
        <f>ხარჯები!C241</f>
        <v>0</v>
      </c>
      <c r="D1525" s="265">
        <f>ხარჯები!D241</f>
        <v>830</v>
      </c>
      <c r="E1525" s="265">
        <f>ხარჯები!E241</f>
        <v>0</v>
      </c>
      <c r="F1525" s="265">
        <f>ხარჯები!F241</f>
        <v>0</v>
      </c>
      <c r="G1525" s="265">
        <f>ხარჯები!G241</f>
        <v>0</v>
      </c>
    </row>
    <row r="1526" spans="1:7" ht="35.25" customHeight="1" x14ac:dyDescent="0.25">
      <c r="A1526" s="268" t="str">
        <f>ხარჯები!A242</f>
        <v>02 05 02</v>
      </c>
      <c r="B1526" s="269" t="str">
        <f>ხარჯები!B242</f>
        <v>მრავალბინიანი საცხოვრებელი სახლების ლიფტების რეაბილიტაცია</v>
      </c>
      <c r="C1526" s="270">
        <f>ხარჯები!C242</f>
        <v>0</v>
      </c>
      <c r="D1526" s="270">
        <f>ხარჯები!D242</f>
        <v>85</v>
      </c>
      <c r="E1526" s="270">
        <f>ხარჯები!E242</f>
        <v>0</v>
      </c>
      <c r="F1526" s="270">
        <f>ხარჯები!F242</f>
        <v>0</v>
      </c>
      <c r="G1526" s="270">
        <f>ხარჯები!G242</f>
        <v>0</v>
      </c>
    </row>
    <row r="1527" spans="1:7" ht="12.75" x14ac:dyDescent="0.25">
      <c r="A1527" s="264" t="str">
        <f>ხარჯები!A243</f>
        <v>2</v>
      </c>
      <c r="B1527" s="277" t="str">
        <f>ხარჯები!B243</f>
        <v>ხარჯები</v>
      </c>
      <c r="C1527" s="265">
        <f>ხარჯები!C243</f>
        <v>0</v>
      </c>
      <c r="D1527" s="265">
        <f>ხარჯები!D243</f>
        <v>85</v>
      </c>
      <c r="E1527" s="265">
        <f>ხარჯები!E243</f>
        <v>0</v>
      </c>
      <c r="F1527" s="265">
        <f>ხარჯები!F243</f>
        <v>0</v>
      </c>
      <c r="G1527" s="265">
        <f>ხარჯები!G243</f>
        <v>0</v>
      </c>
    </row>
    <row r="1528" spans="1:7" ht="12.75" x14ac:dyDescent="0.25">
      <c r="A1528" s="264" t="str">
        <f>ხარჯები!A244</f>
        <v>28</v>
      </c>
      <c r="B1528" s="277" t="str">
        <f>ხარჯები!B244</f>
        <v>სხვა ხარჯები</v>
      </c>
      <c r="C1528" s="265">
        <f>ხარჯები!C244</f>
        <v>0</v>
      </c>
      <c r="D1528" s="265">
        <f>ხარჯები!D244</f>
        <v>85</v>
      </c>
      <c r="E1528" s="265">
        <f>ხარჯები!E244</f>
        <v>0</v>
      </c>
      <c r="F1528" s="265">
        <f>ხარჯები!F244</f>
        <v>0</v>
      </c>
      <c r="G1528" s="265">
        <f>ხარჯები!G244</f>
        <v>0</v>
      </c>
    </row>
    <row r="1529" spans="1:7" ht="35.25" customHeight="1" x14ac:dyDescent="0.25">
      <c r="A1529" s="268" t="str">
        <f>ხარჯები!A245</f>
        <v>02 05 03</v>
      </c>
      <c r="B1529" s="269" t="str">
        <f>ხარჯები!B245</f>
        <v>მრავალბინიანი საცოვრებელი სახლების ეზოების ფურნიტურა</v>
      </c>
      <c r="C1529" s="270">
        <f>ხარჯები!C245</f>
        <v>0</v>
      </c>
      <c r="D1529" s="270">
        <f>ხარჯები!D245</f>
        <v>91</v>
      </c>
      <c r="E1529" s="270">
        <f>ხარჯები!E245</f>
        <v>103</v>
      </c>
      <c r="F1529" s="270">
        <f>ხარჯები!F245</f>
        <v>0</v>
      </c>
      <c r="G1529" s="270">
        <f>ხარჯები!G245</f>
        <v>103</v>
      </c>
    </row>
    <row r="1530" spans="1:7" ht="12.75" x14ac:dyDescent="0.25">
      <c r="A1530" s="264" t="str">
        <f>ხარჯები!A246</f>
        <v>2</v>
      </c>
      <c r="B1530" s="277" t="str">
        <f>ხარჯები!B246</f>
        <v>ხარჯები</v>
      </c>
      <c r="C1530" s="265">
        <f>ხარჯები!C246</f>
        <v>0</v>
      </c>
      <c r="D1530" s="265">
        <f>ხარჯები!D246</f>
        <v>91</v>
      </c>
      <c r="E1530" s="265">
        <f>ხარჯები!E246</f>
        <v>103</v>
      </c>
      <c r="F1530" s="265">
        <f>ხარჯები!F246</f>
        <v>0</v>
      </c>
      <c r="G1530" s="265">
        <f>ხარჯები!G246</f>
        <v>103</v>
      </c>
    </row>
    <row r="1531" spans="1:7" ht="12.75" x14ac:dyDescent="0.25">
      <c r="A1531" s="264" t="str">
        <f>ხარჯები!A247</f>
        <v>28</v>
      </c>
      <c r="B1531" s="277" t="str">
        <f>ხარჯები!B247</f>
        <v>სხვა ხარჯები</v>
      </c>
      <c r="C1531" s="265">
        <f>ხარჯები!C247</f>
        <v>0</v>
      </c>
      <c r="D1531" s="265">
        <f>ხარჯები!D247</f>
        <v>91</v>
      </c>
      <c r="E1531" s="265">
        <f>ხარჯები!E247</f>
        <v>103</v>
      </c>
      <c r="F1531" s="265">
        <f>ხარჯები!F247</f>
        <v>0</v>
      </c>
      <c r="G1531" s="265">
        <f>ხარჯები!G247</f>
        <v>103</v>
      </c>
    </row>
    <row r="1532" spans="1:7" ht="43.5" customHeight="1" x14ac:dyDescent="0.25">
      <c r="A1532" s="268" t="str">
        <f>ხარჯები!A248</f>
        <v>02 05 04</v>
      </c>
      <c r="B1532" s="269" t="str">
        <f>ხარჯები!B248</f>
        <v>მრავალბინიანი საცოვრებელი სახლების წყალსაწრეტი მილებისა და პარაპეტების რეაბილიტაცია</v>
      </c>
      <c r="C1532" s="270">
        <f>ხარჯები!C248</f>
        <v>0</v>
      </c>
      <c r="D1532" s="270">
        <f>ხარჯები!D248</f>
        <v>150</v>
      </c>
      <c r="E1532" s="270">
        <f>ხარჯები!E248</f>
        <v>0</v>
      </c>
      <c r="F1532" s="270">
        <f>ხარჯები!F248</f>
        <v>0</v>
      </c>
      <c r="G1532" s="270">
        <f>ხარჯები!G248</f>
        <v>0</v>
      </c>
    </row>
    <row r="1533" spans="1:7" ht="12.75" x14ac:dyDescent="0.25">
      <c r="A1533" s="264" t="str">
        <f>ხარჯები!A249</f>
        <v>2</v>
      </c>
      <c r="B1533" s="277" t="str">
        <f>ხარჯები!B249</f>
        <v>ხარჯები</v>
      </c>
      <c r="C1533" s="265">
        <f>ხარჯები!C249</f>
        <v>0</v>
      </c>
      <c r="D1533" s="265">
        <f>ხარჯები!D249</f>
        <v>150</v>
      </c>
      <c r="E1533" s="265">
        <f>ხარჯები!E249</f>
        <v>0</v>
      </c>
      <c r="F1533" s="265">
        <f>ხარჯები!F249</f>
        <v>0</v>
      </c>
      <c r="G1533" s="265">
        <f>ხარჯები!G249</f>
        <v>0</v>
      </c>
    </row>
    <row r="1534" spans="1:7" ht="12.75" x14ac:dyDescent="0.25">
      <c r="A1534" s="264" t="str">
        <f>ხარჯები!A250</f>
        <v>28</v>
      </c>
      <c r="B1534" s="277" t="str">
        <f>ხარჯები!B250</f>
        <v>სხვა ხარჯები</v>
      </c>
      <c r="C1534" s="265">
        <f>ხარჯები!C250</f>
        <v>0</v>
      </c>
      <c r="D1534" s="265">
        <f>ხარჯები!D250</f>
        <v>150</v>
      </c>
      <c r="E1534" s="265">
        <f>ხარჯები!E250</f>
        <v>0</v>
      </c>
      <c r="F1534" s="265">
        <f>ხარჯები!F250</f>
        <v>0</v>
      </c>
      <c r="G1534" s="265">
        <f>ხარჯები!G250</f>
        <v>0</v>
      </c>
    </row>
    <row r="1535" spans="1:7" ht="58.5" customHeight="1" x14ac:dyDescent="0.25">
      <c r="A1535" s="268" t="str">
        <f>ხარჯები!A251</f>
        <v>02 05 05</v>
      </c>
      <c r="B1535" s="269" t="str">
        <f>ხარჯები!B251</f>
        <v>მრავალბინიანი საცოვრებელი სახლების დაზიანებული კანალიზაციის სისტემის რეაბილიტაცია</v>
      </c>
      <c r="C1535" s="270">
        <f>ხარჯები!C251</f>
        <v>0</v>
      </c>
      <c r="D1535" s="270">
        <f>ხარჯები!D251</f>
        <v>50</v>
      </c>
      <c r="E1535" s="270">
        <f>ხარჯები!E251</f>
        <v>50</v>
      </c>
      <c r="F1535" s="270">
        <f>ხარჯები!F251</f>
        <v>0</v>
      </c>
      <c r="G1535" s="270">
        <f>ხარჯები!G251</f>
        <v>50</v>
      </c>
    </row>
    <row r="1536" spans="1:7" ht="12.75" x14ac:dyDescent="0.25">
      <c r="A1536" s="264" t="str">
        <f>ხარჯები!A252</f>
        <v>2</v>
      </c>
      <c r="B1536" s="277" t="str">
        <f>ხარჯები!B252</f>
        <v>ხარჯები</v>
      </c>
      <c r="C1536" s="265">
        <f>ხარჯები!C252</f>
        <v>0</v>
      </c>
      <c r="D1536" s="265">
        <f>ხარჯები!D252</f>
        <v>50</v>
      </c>
      <c r="E1536" s="265">
        <f>ხარჯები!E252</f>
        <v>50</v>
      </c>
      <c r="F1536" s="265">
        <f>ხარჯები!F252</f>
        <v>0</v>
      </c>
      <c r="G1536" s="265">
        <f>ხარჯები!G252</f>
        <v>50</v>
      </c>
    </row>
    <row r="1537" spans="1:7" ht="12.75" x14ac:dyDescent="0.25">
      <c r="A1537" s="264" t="str">
        <f>ხარჯები!A253</f>
        <v>28</v>
      </c>
      <c r="B1537" s="277" t="str">
        <f>ხარჯები!B253</f>
        <v>სხვა ხარჯები</v>
      </c>
      <c r="C1537" s="265">
        <f>ხარჯები!C253</f>
        <v>0</v>
      </c>
      <c r="D1537" s="265">
        <f>ხარჯები!D253</f>
        <v>50</v>
      </c>
      <c r="E1537" s="265">
        <f>ხარჯები!E253</f>
        <v>50</v>
      </c>
      <c r="F1537" s="265">
        <f>ხარჯები!F253</f>
        <v>0</v>
      </c>
      <c r="G1537" s="265">
        <f>ხარჯები!G253</f>
        <v>50</v>
      </c>
    </row>
    <row r="1538" spans="1:7" ht="45" customHeight="1" x14ac:dyDescent="0.25">
      <c r="A1538" s="268" t="str">
        <f>ხარჯები!A254</f>
        <v>02 05 06</v>
      </c>
      <c r="B1538" s="269" t="str">
        <f>ხარჯები!B254</f>
        <v>მრავალბინიანი საცხოვრებელი სახლების სადარბაზოების რეაბილიტაცია</v>
      </c>
      <c r="C1538" s="270">
        <f>ხარჯები!C254</f>
        <v>0</v>
      </c>
      <c r="D1538" s="270">
        <f>ხარჯები!D254</f>
        <v>694.7</v>
      </c>
      <c r="E1538" s="270">
        <f>ხარჯები!E254</f>
        <v>0</v>
      </c>
      <c r="F1538" s="270">
        <f>ხარჯები!F254</f>
        <v>0</v>
      </c>
      <c r="G1538" s="270">
        <f>ხარჯები!G254</f>
        <v>0</v>
      </c>
    </row>
    <row r="1539" spans="1:7" ht="12.75" x14ac:dyDescent="0.25">
      <c r="A1539" s="264" t="str">
        <f>ხარჯები!A255</f>
        <v>2</v>
      </c>
      <c r="B1539" s="277" t="str">
        <f>ხარჯები!B255</f>
        <v>ხარჯები</v>
      </c>
      <c r="C1539" s="265">
        <f>ხარჯები!C255</f>
        <v>0</v>
      </c>
      <c r="D1539" s="265">
        <f>ხარჯები!D255</f>
        <v>694.7</v>
      </c>
      <c r="E1539" s="265">
        <f>ხარჯები!E255</f>
        <v>0</v>
      </c>
      <c r="F1539" s="265">
        <f>ხარჯები!F255</f>
        <v>0</v>
      </c>
      <c r="G1539" s="265">
        <f>ხარჯები!G255</f>
        <v>0</v>
      </c>
    </row>
    <row r="1540" spans="1:7" ht="12.75" x14ac:dyDescent="0.25">
      <c r="A1540" s="264" t="str">
        <f>ხარჯები!A256</f>
        <v>28</v>
      </c>
      <c r="B1540" s="277" t="str">
        <f>ხარჯები!B256</f>
        <v>სხვა ხარჯები</v>
      </c>
      <c r="C1540" s="265">
        <f>ხარჯები!C256</f>
        <v>0</v>
      </c>
      <c r="D1540" s="265">
        <f>ხარჯები!D256</f>
        <v>694.7</v>
      </c>
      <c r="E1540" s="265">
        <f>ხარჯები!E256</f>
        <v>0</v>
      </c>
      <c r="F1540" s="265">
        <f>ხარჯები!F256</f>
        <v>0</v>
      </c>
      <c r="G1540" s="265">
        <f>ხარჯები!G256</f>
        <v>0</v>
      </c>
    </row>
    <row r="1541" spans="1:7" ht="64.5" customHeight="1" x14ac:dyDescent="0.25">
      <c r="A1541" s="268" t="str">
        <f>ხარჯები!A257</f>
        <v>02 05 07</v>
      </c>
      <c r="B1541" s="269" t="str">
        <f>ხარჯები!B257</f>
        <v>მრავალბინიანი საცხოვრებელი სახლების მცხოვრებთათვის სხვადასხვა სახეობის მასალის შეძენა- გადაცემა</v>
      </c>
      <c r="C1541" s="270">
        <f>ხარჯები!C257</f>
        <v>0</v>
      </c>
      <c r="D1541" s="270">
        <f>ხარჯები!D257</f>
        <v>185</v>
      </c>
      <c r="E1541" s="270">
        <f>ხარჯები!E257</f>
        <v>215</v>
      </c>
      <c r="F1541" s="270">
        <f>ხარჯები!F257</f>
        <v>0</v>
      </c>
      <c r="G1541" s="270">
        <f>ხარჯები!G257</f>
        <v>215</v>
      </c>
    </row>
    <row r="1542" spans="1:7" ht="12.75" x14ac:dyDescent="0.25">
      <c r="A1542" s="264" t="str">
        <f>ხარჯები!A258</f>
        <v>2</v>
      </c>
      <c r="B1542" s="277" t="str">
        <f>ხარჯები!B258</f>
        <v>ხარჯები</v>
      </c>
      <c r="C1542" s="265">
        <f>ხარჯები!C258</f>
        <v>0</v>
      </c>
      <c r="D1542" s="265">
        <f>ხარჯები!D258</f>
        <v>185</v>
      </c>
      <c r="E1542" s="265">
        <f>ხარჯები!E258</f>
        <v>215</v>
      </c>
      <c r="F1542" s="265">
        <f>ხარჯები!F258</f>
        <v>0</v>
      </c>
      <c r="G1542" s="265">
        <f>ხარჯები!G258</f>
        <v>215</v>
      </c>
    </row>
    <row r="1543" spans="1:7" ht="12.75" x14ac:dyDescent="0.25">
      <c r="A1543" s="264" t="str">
        <f>ხარჯები!A259</f>
        <v>28</v>
      </c>
      <c r="B1543" s="277" t="str">
        <f>ხარჯები!B259</f>
        <v>სხვა ხარჯები</v>
      </c>
      <c r="C1543" s="265">
        <f>ხარჯები!C259</f>
        <v>0</v>
      </c>
      <c r="D1543" s="265">
        <f>ხარჯები!D259</f>
        <v>185</v>
      </c>
      <c r="E1543" s="265">
        <f>ხარჯები!E259</f>
        <v>215</v>
      </c>
      <c r="F1543" s="265">
        <f>ხარჯები!F259</f>
        <v>0</v>
      </c>
      <c r="G1543" s="265">
        <f>ხარჯები!G259</f>
        <v>215</v>
      </c>
    </row>
    <row r="1544" spans="1:7" ht="35.25" customHeight="1" x14ac:dyDescent="0.25">
      <c r="A1544" s="268" t="str">
        <f>ხარჯები!A260</f>
        <v>02 05 08</v>
      </c>
      <c r="B1544" s="269" t="str">
        <f>ხარჯები!B260</f>
        <v>მრავალბინიანი საცხოვრებელი სახლების სარდაფებში დამდგარი  წყლის ამოტუმბვის სამუშაოები</v>
      </c>
      <c r="C1544" s="270">
        <f>ხარჯები!C260</f>
        <v>0</v>
      </c>
      <c r="D1544" s="270">
        <f>ხარჯები!D260</f>
        <v>0</v>
      </c>
      <c r="E1544" s="270">
        <f>ხარჯები!E260</f>
        <v>150</v>
      </c>
      <c r="F1544" s="270">
        <f>ხარჯები!F260</f>
        <v>0</v>
      </c>
      <c r="G1544" s="270">
        <f>ხარჯები!G260</f>
        <v>150</v>
      </c>
    </row>
    <row r="1545" spans="1:7" ht="12.75" x14ac:dyDescent="0.25">
      <c r="A1545" s="264" t="str">
        <f>ხარჯები!A261</f>
        <v>2</v>
      </c>
      <c r="B1545" s="277" t="str">
        <f>ხარჯები!B261</f>
        <v>ხარჯები</v>
      </c>
      <c r="C1545" s="265">
        <f>ხარჯები!C261</f>
        <v>0</v>
      </c>
      <c r="D1545" s="265">
        <f>ხარჯები!D261</f>
        <v>0</v>
      </c>
      <c r="E1545" s="265">
        <f>ხარჯები!E261</f>
        <v>150</v>
      </c>
      <c r="F1545" s="265">
        <f>ხარჯები!F261</f>
        <v>0</v>
      </c>
      <c r="G1545" s="265">
        <f>ხარჯები!G261</f>
        <v>150</v>
      </c>
    </row>
    <row r="1546" spans="1:7" ht="12.75" x14ac:dyDescent="0.25">
      <c r="A1546" s="264" t="str">
        <f>ხარჯები!A262</f>
        <v>28</v>
      </c>
      <c r="B1546" s="277" t="str">
        <f>ხარჯები!B262</f>
        <v>სხვა ხარჯები</v>
      </c>
      <c r="C1546" s="265">
        <f>ხარჯები!C262</f>
        <v>0</v>
      </c>
      <c r="D1546" s="265">
        <f>ხარჯები!D262</f>
        <v>0</v>
      </c>
      <c r="E1546" s="265">
        <f>ხარჯები!E262</f>
        <v>150</v>
      </c>
      <c r="F1546" s="265">
        <f>ხარჯები!F262</f>
        <v>0</v>
      </c>
      <c r="G1546" s="265">
        <f>ხარჯები!G262</f>
        <v>150</v>
      </c>
    </row>
    <row r="1547" spans="1:7" ht="35.25" customHeight="1" x14ac:dyDescent="0.25">
      <c r="A1547" s="268" t="str">
        <f>ხარჯები!A263</f>
        <v>02 06</v>
      </c>
      <c r="B1547" s="269" t="str">
        <f>ხარჯები!B263</f>
        <v>ქალაქის კეთილმოწყობა</v>
      </c>
      <c r="C1547" s="270">
        <f>ხარჯები!C263</f>
        <v>1135.6000000000001</v>
      </c>
      <c r="D1547" s="270">
        <f>ხარჯები!D263</f>
        <v>2411.6</v>
      </c>
      <c r="E1547" s="270">
        <f>ხარჯები!E263</f>
        <v>1091</v>
      </c>
      <c r="F1547" s="270">
        <f>ხარჯები!F263</f>
        <v>0</v>
      </c>
      <c r="G1547" s="270">
        <f>ხარჯები!G263</f>
        <v>1091</v>
      </c>
    </row>
    <row r="1548" spans="1:7" ht="12.75" x14ac:dyDescent="0.25">
      <c r="A1548" s="264" t="str">
        <f>ხარჯები!A264</f>
        <v>2</v>
      </c>
      <c r="B1548" s="277" t="str">
        <f>ხარჯები!B264</f>
        <v>ხარჯები</v>
      </c>
      <c r="C1548" s="265">
        <f>ხარჯები!C264</f>
        <v>819.40000000000009</v>
      </c>
      <c r="D1548" s="265">
        <f>ხარჯები!D264</f>
        <v>481.3</v>
      </c>
      <c r="E1548" s="265">
        <f>ხარჯები!E264</f>
        <v>435</v>
      </c>
      <c r="F1548" s="265">
        <f>ხარჯები!F264</f>
        <v>0</v>
      </c>
      <c r="G1548" s="265">
        <f>ხარჯები!G264</f>
        <v>435</v>
      </c>
    </row>
    <row r="1549" spans="1:7" ht="12.75" x14ac:dyDescent="0.25">
      <c r="A1549" s="264" t="str">
        <f>ხარჯები!A265</f>
        <v>22</v>
      </c>
      <c r="B1549" s="277" t="str">
        <f>ხარჯები!B265</f>
        <v>საქონელი და მომსახურება</v>
      </c>
      <c r="C1549" s="265">
        <f>ხარჯები!C265</f>
        <v>469</v>
      </c>
      <c r="D1549" s="265">
        <f>ხარჯები!D265</f>
        <v>410.3</v>
      </c>
      <c r="E1549" s="265">
        <f>ხარჯები!E265</f>
        <v>435</v>
      </c>
      <c r="F1549" s="265">
        <f>ხარჯები!F265</f>
        <v>0</v>
      </c>
      <c r="G1549" s="265">
        <f>ხარჯები!G265</f>
        <v>435</v>
      </c>
    </row>
    <row r="1550" spans="1:7" ht="12.75" x14ac:dyDescent="0.25">
      <c r="A1550" s="264" t="str">
        <f>ხარჯები!A266</f>
        <v>28</v>
      </c>
      <c r="B1550" s="277" t="str">
        <f>ხარჯები!B266</f>
        <v>სხვა ხარჯები</v>
      </c>
      <c r="C1550" s="265">
        <f>ხარჯები!C266</f>
        <v>350.4</v>
      </c>
      <c r="D1550" s="265">
        <f>ხარჯები!D266</f>
        <v>71</v>
      </c>
      <c r="E1550" s="265">
        <f>ხარჯები!E266</f>
        <v>0</v>
      </c>
      <c r="F1550" s="265">
        <f>ხარჯები!F266</f>
        <v>0</v>
      </c>
      <c r="G1550" s="265">
        <f>ხარჯები!G266</f>
        <v>0</v>
      </c>
    </row>
    <row r="1551" spans="1:7" ht="12.75" x14ac:dyDescent="0.25">
      <c r="A1551" s="264" t="str">
        <f>ხარჯები!A267</f>
        <v>31</v>
      </c>
      <c r="B1551" s="277" t="str">
        <f>ხარჯები!B267</f>
        <v>არაფინანსური აქტივების ზრდა</v>
      </c>
      <c r="C1551" s="265">
        <f>ხარჯები!C267</f>
        <v>256.10000000000002</v>
      </c>
      <c r="D1551" s="265">
        <f>ხარჯები!D267</f>
        <v>1930.3</v>
      </c>
      <c r="E1551" s="265">
        <f>ხარჯები!E267</f>
        <v>656</v>
      </c>
      <c r="F1551" s="265">
        <f>ხარჯები!F267</f>
        <v>0</v>
      </c>
      <c r="G1551" s="265">
        <f>ხარჯები!G267</f>
        <v>656</v>
      </c>
    </row>
    <row r="1552" spans="1:7" ht="12.75" x14ac:dyDescent="0.25">
      <c r="A1552" s="264" t="str">
        <f>ხარჯები!A268</f>
        <v>33</v>
      </c>
      <c r="B1552" s="277" t="str">
        <f>ხარჯები!B268</f>
        <v>ვალდებულებების კლება</v>
      </c>
      <c r="C1552" s="265">
        <f>ხარჯები!C268</f>
        <v>60.1</v>
      </c>
      <c r="D1552" s="265">
        <f>ხარჯები!D268</f>
        <v>0</v>
      </c>
      <c r="E1552" s="265">
        <f>ხარჯები!E268</f>
        <v>0</v>
      </c>
      <c r="F1552" s="265">
        <f>ხარჯები!F268</f>
        <v>0</v>
      </c>
      <c r="G1552" s="265">
        <f>ხარჯები!G268</f>
        <v>0</v>
      </c>
    </row>
    <row r="1553" spans="1:7" ht="35.25" customHeight="1" x14ac:dyDescent="0.25">
      <c r="A1553" s="268" t="str">
        <f>ხარჯები!A269</f>
        <v>02 06 01</v>
      </c>
      <c r="B1553" s="269" t="str">
        <f>ხარჯები!B269</f>
        <v>ქალაქ ქუთაისში ტურისტული ინფრასტრუქტურის რეაბილიტაცია</v>
      </c>
      <c r="C1553" s="270">
        <f>ხარჯები!C269</f>
        <v>65.5</v>
      </c>
      <c r="D1553" s="270">
        <f>ხარჯები!D269</f>
        <v>1083</v>
      </c>
      <c r="E1553" s="270">
        <f>ხარჯები!E269</f>
        <v>400</v>
      </c>
      <c r="F1553" s="270">
        <f>ხარჯები!F269</f>
        <v>0</v>
      </c>
      <c r="G1553" s="270">
        <f>ხარჯები!G269</f>
        <v>400</v>
      </c>
    </row>
    <row r="1554" spans="1:7" ht="12.75" x14ac:dyDescent="0.25">
      <c r="A1554" s="264" t="str">
        <f>ხარჯები!A270</f>
        <v>2</v>
      </c>
      <c r="B1554" s="277" t="str">
        <f>ხარჯები!B270</f>
        <v>ხარჯები</v>
      </c>
      <c r="C1554" s="265">
        <f>ხარჯები!C270</f>
        <v>19.5</v>
      </c>
      <c r="D1554" s="265">
        <f>ხარჯები!D270</f>
        <v>0</v>
      </c>
      <c r="E1554" s="265">
        <f>ხარჯები!E270</f>
        <v>0</v>
      </c>
      <c r="F1554" s="265">
        <f>ხარჯები!F270</f>
        <v>0</v>
      </c>
      <c r="G1554" s="265">
        <f>ხარჯები!G270</f>
        <v>0</v>
      </c>
    </row>
    <row r="1555" spans="1:7" ht="12.75" x14ac:dyDescent="0.25">
      <c r="A1555" s="264" t="str">
        <f>ხარჯები!A271</f>
        <v>22</v>
      </c>
      <c r="B1555" s="277" t="str">
        <f>ხარჯები!B271</f>
        <v>საქონელი და მომსახურება</v>
      </c>
      <c r="C1555" s="265">
        <f>ხარჯები!C271</f>
        <v>19.5</v>
      </c>
      <c r="D1555" s="265">
        <f>ხარჯები!D271</f>
        <v>0</v>
      </c>
      <c r="E1555" s="265">
        <f>ხარჯები!E271</f>
        <v>0</v>
      </c>
      <c r="F1555" s="265">
        <f>ხარჯები!F271</f>
        <v>0</v>
      </c>
      <c r="G1555" s="265">
        <f>ხარჯები!G271</f>
        <v>0</v>
      </c>
    </row>
    <row r="1556" spans="1:7" ht="12.75" x14ac:dyDescent="0.25">
      <c r="A1556" s="264" t="str">
        <f>ხარჯები!A272</f>
        <v>31</v>
      </c>
      <c r="B1556" s="277" t="str">
        <f>ხარჯები!B272</f>
        <v>არაფინანსური აქტივების ზრდა</v>
      </c>
      <c r="C1556" s="265">
        <f>ხარჯები!C272</f>
        <v>18</v>
      </c>
      <c r="D1556" s="265">
        <f>ხარჯები!D272</f>
        <v>1083</v>
      </c>
      <c r="E1556" s="265">
        <f>ხარჯები!E272</f>
        <v>400</v>
      </c>
      <c r="F1556" s="265">
        <f>ხარჯები!F272</f>
        <v>0</v>
      </c>
      <c r="G1556" s="265">
        <f>ხარჯები!G272</f>
        <v>400</v>
      </c>
    </row>
    <row r="1557" spans="1:7" ht="12.75" x14ac:dyDescent="0.25">
      <c r="A1557" s="264" t="str">
        <f>ხარჯები!A273</f>
        <v>33</v>
      </c>
      <c r="B1557" s="277" t="str">
        <f>ხარჯები!B273</f>
        <v>ვალდებულებების კლება</v>
      </c>
      <c r="C1557" s="265">
        <f>ხარჯები!C273</f>
        <v>28</v>
      </c>
      <c r="D1557" s="265">
        <f>ხარჯები!D273</f>
        <v>0</v>
      </c>
      <c r="E1557" s="265">
        <f>ხარჯები!E273</f>
        <v>0</v>
      </c>
      <c r="F1557" s="265">
        <f>ხარჯები!F273</f>
        <v>0</v>
      </c>
      <c r="G1557" s="265">
        <f>ხარჯები!G273</f>
        <v>0</v>
      </c>
    </row>
    <row r="1558" spans="1:7" ht="47.25" customHeight="1" x14ac:dyDescent="0.25">
      <c r="A1558" s="268" t="str">
        <f>ხარჯები!A274</f>
        <v>02 06 02</v>
      </c>
      <c r="B1558" s="269" t="str">
        <f>ხარჯები!B274</f>
        <v>ადმინისტრაციული ერთეულების მიხედვით თავისუფალი ინიციატივების განხორციელება</v>
      </c>
      <c r="C1558" s="270">
        <f>ხარჯები!C274</f>
        <v>38.200000000000003</v>
      </c>
      <c r="D1558" s="270">
        <f>ხარჯები!D274</f>
        <v>40</v>
      </c>
      <c r="E1558" s="270">
        <f>ხარჯები!E274</f>
        <v>100</v>
      </c>
      <c r="F1558" s="270">
        <f>ხარჯები!F274</f>
        <v>0</v>
      </c>
      <c r="G1558" s="270">
        <f>ხარჯები!G274</f>
        <v>100</v>
      </c>
    </row>
    <row r="1559" spans="1:7" ht="12.75" x14ac:dyDescent="0.25">
      <c r="A1559" s="264" t="str">
        <f>ხარჯები!A275</f>
        <v>2</v>
      </c>
      <c r="B1559" s="277" t="str">
        <f>ხარჯები!B275</f>
        <v>ხარჯები</v>
      </c>
      <c r="C1559" s="265">
        <f>ხარჯები!C275</f>
        <v>29.7</v>
      </c>
      <c r="D1559" s="265">
        <f>ხარჯები!D275</f>
        <v>0</v>
      </c>
      <c r="E1559" s="265">
        <f>ხარჯები!E275</f>
        <v>0</v>
      </c>
      <c r="F1559" s="265">
        <f>ხარჯები!F275</f>
        <v>0</v>
      </c>
      <c r="G1559" s="265">
        <f>ხარჯები!G275</f>
        <v>0</v>
      </c>
    </row>
    <row r="1560" spans="1:7" ht="12.75" x14ac:dyDescent="0.25">
      <c r="A1560" s="264" t="str">
        <f>ხარჯები!A276</f>
        <v>28</v>
      </c>
      <c r="B1560" s="277" t="str">
        <f>ხარჯები!B276</f>
        <v>სხვა ხარჯები</v>
      </c>
      <c r="C1560" s="265">
        <f>ხარჯები!C276</f>
        <v>29.7</v>
      </c>
      <c r="D1560" s="265">
        <f>ხარჯები!D276</f>
        <v>0</v>
      </c>
      <c r="E1560" s="265">
        <f>ხარჯები!E276</f>
        <v>0</v>
      </c>
      <c r="F1560" s="265">
        <f>ხარჯები!F276</f>
        <v>0</v>
      </c>
      <c r="G1560" s="265">
        <f>ხარჯები!G276</f>
        <v>0</v>
      </c>
    </row>
    <row r="1561" spans="1:7" ht="12.75" x14ac:dyDescent="0.25">
      <c r="A1561" s="264" t="str">
        <f>ხარჯები!A277</f>
        <v>31</v>
      </c>
      <c r="B1561" s="277" t="str">
        <f>ხარჯები!B277</f>
        <v>არაფინანსური აქტივების ზრდა</v>
      </c>
      <c r="C1561" s="265">
        <f>ხარჯები!C277</f>
        <v>0</v>
      </c>
      <c r="D1561" s="265">
        <f>ხარჯები!D277</f>
        <v>40</v>
      </c>
      <c r="E1561" s="265">
        <f>ხარჯები!E277</f>
        <v>100</v>
      </c>
      <c r="F1561" s="265">
        <f>ხარჯები!F277</f>
        <v>0</v>
      </c>
      <c r="G1561" s="265">
        <f>ხარჯები!G277</f>
        <v>100</v>
      </c>
    </row>
    <row r="1562" spans="1:7" ht="12.75" x14ac:dyDescent="0.25">
      <c r="A1562" s="264" t="str">
        <f>ხარჯები!A278</f>
        <v>33</v>
      </c>
      <c r="B1562" s="277" t="str">
        <f>ხარჯები!B278</f>
        <v>ვალდებულებების კლება</v>
      </c>
      <c r="C1562" s="265">
        <f>ხარჯები!C278</f>
        <v>8.5</v>
      </c>
      <c r="D1562" s="265">
        <f>ხარჯები!D278</f>
        <v>0</v>
      </c>
      <c r="E1562" s="265">
        <f>ხარჯები!E278</f>
        <v>0</v>
      </c>
      <c r="F1562" s="265">
        <f>ხარჯები!F278</f>
        <v>0</v>
      </c>
      <c r="G1562" s="265">
        <f>ხარჯები!G278</f>
        <v>0</v>
      </c>
    </row>
    <row r="1563" spans="1:7" ht="35.25" customHeight="1" x14ac:dyDescent="0.25">
      <c r="A1563" s="268" t="str">
        <f>ხარჯები!A279</f>
        <v>02 06 03</v>
      </c>
      <c r="B1563" s="269" t="str">
        <f>ხარჯები!B279</f>
        <v>მემორიალური დაფებისა და პანთეონების მოვლა, პატრონობა</v>
      </c>
      <c r="C1563" s="270">
        <f>ხარჯები!C279</f>
        <v>21.7</v>
      </c>
      <c r="D1563" s="270">
        <f>ხარჯები!D279</f>
        <v>42</v>
      </c>
      <c r="E1563" s="270">
        <f>ხარჯები!E279</f>
        <v>21</v>
      </c>
      <c r="F1563" s="270">
        <f>ხარჯები!F279</f>
        <v>0</v>
      </c>
      <c r="G1563" s="270">
        <f>ხარჯები!G279</f>
        <v>21</v>
      </c>
    </row>
    <row r="1564" spans="1:7" ht="12.75" x14ac:dyDescent="0.25">
      <c r="A1564" s="264" t="str">
        <f>ხარჯები!A280</f>
        <v>2</v>
      </c>
      <c r="B1564" s="277" t="str">
        <f>ხარჯები!B280</f>
        <v>ხარჯები</v>
      </c>
      <c r="C1564" s="265">
        <f>ხარჯები!C280</f>
        <v>21.7</v>
      </c>
      <c r="D1564" s="265">
        <f>ხარჯები!D280</f>
        <v>0</v>
      </c>
      <c r="E1564" s="265">
        <f>ხარჯები!E280</f>
        <v>0</v>
      </c>
      <c r="F1564" s="265">
        <f>ხარჯები!F280</f>
        <v>0</v>
      </c>
      <c r="G1564" s="265">
        <f>ხარჯები!G280</f>
        <v>0</v>
      </c>
    </row>
    <row r="1565" spans="1:7" ht="12.75" x14ac:dyDescent="0.25">
      <c r="A1565" s="264" t="str">
        <f>ხარჯები!A281</f>
        <v>28</v>
      </c>
      <c r="B1565" s="277" t="str">
        <f>ხარჯები!B281</f>
        <v>სხვა ხარჯები</v>
      </c>
      <c r="C1565" s="265">
        <f>ხარჯები!C281</f>
        <v>21.7</v>
      </c>
      <c r="D1565" s="265">
        <f>ხარჯები!D281</f>
        <v>0</v>
      </c>
      <c r="E1565" s="265">
        <f>ხარჯები!E281</f>
        <v>0</v>
      </c>
      <c r="F1565" s="265">
        <f>ხარჯები!F281</f>
        <v>0</v>
      </c>
      <c r="G1565" s="265">
        <f>ხარჯები!G281</f>
        <v>0</v>
      </c>
    </row>
    <row r="1566" spans="1:7" ht="12.75" x14ac:dyDescent="0.25">
      <c r="A1566" s="264" t="str">
        <f>ხარჯები!A282</f>
        <v>31</v>
      </c>
      <c r="B1566" s="277" t="str">
        <f>ხარჯები!B282</f>
        <v>არაფინანსური აქტივების ზრდა</v>
      </c>
      <c r="C1566" s="265">
        <f>ხარჯები!C282</f>
        <v>0</v>
      </c>
      <c r="D1566" s="265">
        <f>ხარჯები!D282</f>
        <v>42</v>
      </c>
      <c r="E1566" s="265">
        <f>ხარჯები!E282</f>
        <v>21</v>
      </c>
      <c r="F1566" s="265">
        <f>ხარჯები!F282</f>
        <v>0</v>
      </c>
      <c r="G1566" s="265">
        <f>ხარჯები!G282</f>
        <v>21</v>
      </c>
    </row>
    <row r="1567" spans="1:7" ht="35.25" customHeight="1" x14ac:dyDescent="0.25">
      <c r="A1567" s="268" t="str">
        <f>ხარჯები!A283</f>
        <v>02 06 04</v>
      </c>
      <c r="B1567" s="269" t="str">
        <f>ხარჯები!B283</f>
        <v>საბავშო ატრაქციონებისა და ძელსკამების შეძენა მონტაჟი</v>
      </c>
      <c r="C1567" s="270">
        <f>ხარჯები!C283</f>
        <v>25.1</v>
      </c>
      <c r="D1567" s="270">
        <f>ხარჯები!D283</f>
        <v>0</v>
      </c>
      <c r="E1567" s="270">
        <f>ხარჯები!E283</f>
        <v>0</v>
      </c>
      <c r="F1567" s="270">
        <f>ხარჯები!F283</f>
        <v>0</v>
      </c>
      <c r="G1567" s="270">
        <f>ხარჯები!G283</f>
        <v>0</v>
      </c>
    </row>
    <row r="1568" spans="1:7" ht="12.75" x14ac:dyDescent="0.25">
      <c r="A1568" s="264" t="str">
        <f>ხარჯები!A284</f>
        <v>2</v>
      </c>
      <c r="B1568" s="277" t="str">
        <f>ხარჯები!B284</f>
        <v>ხარჯები</v>
      </c>
      <c r="C1568" s="265">
        <f>ხარჯები!C284</f>
        <v>25.1</v>
      </c>
      <c r="D1568" s="265">
        <f>ხარჯები!D284</f>
        <v>0</v>
      </c>
      <c r="E1568" s="265">
        <f>ხარჯები!E284</f>
        <v>0</v>
      </c>
      <c r="F1568" s="265">
        <f>ხარჯები!F284</f>
        <v>0</v>
      </c>
      <c r="G1568" s="265">
        <f>ხარჯები!G284</f>
        <v>0</v>
      </c>
    </row>
    <row r="1569" spans="1:7" ht="12.75" x14ac:dyDescent="0.25">
      <c r="A1569" s="264" t="str">
        <f>ხარჯები!A285</f>
        <v>22</v>
      </c>
      <c r="B1569" s="277" t="str">
        <f>ხარჯები!B285</f>
        <v>საქონელი და მომსახურება</v>
      </c>
      <c r="C1569" s="265">
        <f>ხარჯები!C285</f>
        <v>25.1</v>
      </c>
      <c r="D1569" s="265">
        <f>ხარჯები!D285</f>
        <v>0</v>
      </c>
      <c r="E1569" s="265">
        <f>ხარჯები!E285</f>
        <v>0</v>
      </c>
      <c r="F1569" s="265">
        <f>ხარჯები!F285</f>
        <v>0</v>
      </c>
      <c r="G1569" s="265">
        <f>ხარჯები!G285</f>
        <v>0</v>
      </c>
    </row>
    <row r="1570" spans="1:7" ht="35.25" customHeight="1" x14ac:dyDescent="0.25">
      <c r="A1570" s="268" t="str">
        <f>ხარჯები!A286</f>
        <v>02 06 05</v>
      </c>
      <c r="B1570" s="269" t="str">
        <f>ხარჯები!B286</f>
        <v>მრავალსართულიანი სახლების  ფასადების რეაბილიტაცია</v>
      </c>
      <c r="C1570" s="270">
        <f>ხარჯები!C286</f>
        <v>458.40000000000003</v>
      </c>
      <c r="D1570" s="270">
        <f>ხარჯები!D286</f>
        <v>465.3</v>
      </c>
      <c r="E1570" s="270">
        <f>ხარჯები!E286</f>
        <v>0</v>
      </c>
      <c r="F1570" s="270">
        <f>ხარჯები!F286</f>
        <v>0</v>
      </c>
      <c r="G1570" s="270">
        <f>ხარჯები!G286</f>
        <v>0</v>
      </c>
    </row>
    <row r="1571" spans="1:7" ht="12.75" x14ac:dyDescent="0.25">
      <c r="A1571" s="264" t="str">
        <f>ხარჯები!A287</f>
        <v>2</v>
      </c>
      <c r="B1571" s="277" t="str">
        <f>ხარჯები!B287</f>
        <v>ხარჯები</v>
      </c>
      <c r="C1571" s="265">
        <f>ხარჯები!C287</f>
        <v>299</v>
      </c>
      <c r="D1571" s="265">
        <f>ხარჯები!D287</f>
        <v>0</v>
      </c>
      <c r="E1571" s="265">
        <f>ხარჯები!E287</f>
        <v>0</v>
      </c>
      <c r="F1571" s="265">
        <f>ხარჯები!F287</f>
        <v>0</v>
      </c>
      <c r="G1571" s="265">
        <f>ხარჯები!G287</f>
        <v>0</v>
      </c>
    </row>
    <row r="1572" spans="1:7" ht="12.75" x14ac:dyDescent="0.25">
      <c r="A1572" s="264" t="str">
        <f>ხარჯები!A288</f>
        <v>28</v>
      </c>
      <c r="B1572" s="277" t="str">
        <f>ხარჯები!B288</f>
        <v>სხვა ხარჯები</v>
      </c>
      <c r="C1572" s="265">
        <f>ხარჯები!C288</f>
        <v>299</v>
      </c>
      <c r="D1572" s="265">
        <f>ხარჯები!D288</f>
        <v>0</v>
      </c>
      <c r="E1572" s="265">
        <f>ხარჯები!E288</f>
        <v>0</v>
      </c>
      <c r="F1572" s="265">
        <f>ხარჯები!F288</f>
        <v>0</v>
      </c>
      <c r="G1572" s="265">
        <f>ხარჯები!G288</f>
        <v>0</v>
      </c>
    </row>
    <row r="1573" spans="1:7" ht="12.75" x14ac:dyDescent="0.25">
      <c r="A1573" s="264" t="str">
        <f>ხარჯები!A289</f>
        <v>31</v>
      </c>
      <c r="B1573" s="277" t="str">
        <f>ხარჯები!B289</f>
        <v>არაფინანსური აქტივების ზრდა</v>
      </c>
      <c r="C1573" s="265">
        <f>ხარჯები!C289</f>
        <v>135.80000000000001</v>
      </c>
      <c r="D1573" s="265">
        <f>ხარჯები!D289</f>
        <v>465.3</v>
      </c>
      <c r="E1573" s="265">
        <f>ხარჯები!E289</f>
        <v>0</v>
      </c>
      <c r="F1573" s="265">
        <f>ხარჯები!F289</f>
        <v>0</v>
      </c>
      <c r="G1573" s="265">
        <f>ხარჯები!G289</f>
        <v>0</v>
      </c>
    </row>
    <row r="1574" spans="1:7" ht="12.75" x14ac:dyDescent="0.25">
      <c r="A1574" s="264" t="str">
        <f>ხარჯები!A290</f>
        <v>33</v>
      </c>
      <c r="B1574" s="277" t="str">
        <f>ხარჯები!B290</f>
        <v>ვალდებულებების კლება</v>
      </c>
      <c r="C1574" s="265">
        <f>ხარჯები!C290</f>
        <v>23.6</v>
      </c>
      <c r="D1574" s="265">
        <f>ხარჯები!D290</f>
        <v>0</v>
      </c>
      <c r="E1574" s="265">
        <f>ხარჯები!E290</f>
        <v>0</v>
      </c>
      <c r="F1574" s="265">
        <f>ხარჯები!F290</f>
        <v>0</v>
      </c>
      <c r="G1574" s="265">
        <f>ხარჯები!G290</f>
        <v>0</v>
      </c>
    </row>
    <row r="1575" spans="1:7" ht="35.25" customHeight="1" x14ac:dyDescent="0.25">
      <c r="A1575" s="268" t="str">
        <f>ხარჯები!A291</f>
        <v>02 06 06</v>
      </c>
      <c r="B1575" s="269" t="str">
        <f>ხარჯები!B291</f>
        <v>სადღესასწაულო ღონისძიებების ტექნიკური უზრუნველყოფა</v>
      </c>
      <c r="C1575" s="270">
        <f>ხარჯები!C291</f>
        <v>190.1</v>
      </c>
      <c r="D1575" s="270">
        <f>ხარჯები!D291</f>
        <v>300</v>
      </c>
      <c r="E1575" s="270">
        <f>ხარჯები!E291</f>
        <v>150</v>
      </c>
      <c r="F1575" s="270">
        <f>ხარჯები!F291</f>
        <v>0</v>
      </c>
      <c r="G1575" s="270">
        <f>ხარჯები!G291</f>
        <v>150</v>
      </c>
    </row>
    <row r="1576" spans="1:7" ht="12.75" x14ac:dyDescent="0.25">
      <c r="A1576" s="264" t="str">
        <f>ხარჯები!A292</f>
        <v>2</v>
      </c>
      <c r="B1576" s="277" t="str">
        <f>ხარჯები!B292</f>
        <v>ხარჯები</v>
      </c>
      <c r="C1576" s="265">
        <f>ხარჯები!C292</f>
        <v>87.8</v>
      </c>
      <c r="D1576" s="265">
        <f>ხარჯები!D292</f>
        <v>0</v>
      </c>
      <c r="E1576" s="265">
        <f>ხარჯები!E292</f>
        <v>15</v>
      </c>
      <c r="F1576" s="265">
        <f>ხარჯები!F292</f>
        <v>0</v>
      </c>
      <c r="G1576" s="265">
        <f>ხარჯები!G292</f>
        <v>15</v>
      </c>
    </row>
    <row r="1577" spans="1:7" ht="12.75" x14ac:dyDescent="0.25">
      <c r="A1577" s="264" t="str">
        <f>ხარჯები!A293</f>
        <v>22</v>
      </c>
      <c r="B1577" s="277" t="str">
        <f>ხარჯები!B293</f>
        <v>საქონელი და მომსახურება</v>
      </c>
      <c r="C1577" s="265">
        <f>ხარჯები!C293</f>
        <v>87.8</v>
      </c>
      <c r="D1577" s="265">
        <f>ხარჯები!D293</f>
        <v>0</v>
      </c>
      <c r="E1577" s="265">
        <f>ხარჯები!E293</f>
        <v>15</v>
      </c>
      <c r="F1577" s="265">
        <f>ხარჯები!F293</f>
        <v>0</v>
      </c>
      <c r="G1577" s="265">
        <f>ხარჯები!G293</f>
        <v>15</v>
      </c>
    </row>
    <row r="1578" spans="1:7" ht="12.75" x14ac:dyDescent="0.25">
      <c r="A1578" s="264" t="str">
        <f>ხარჯები!A294</f>
        <v>31</v>
      </c>
      <c r="B1578" s="277" t="str">
        <f>ხარჯები!B294</f>
        <v>არაფინანსური აქტივების ზრდა</v>
      </c>
      <c r="C1578" s="265">
        <f>ხარჯები!C294</f>
        <v>102.3</v>
      </c>
      <c r="D1578" s="265">
        <f>ხარჯები!D294</f>
        <v>300</v>
      </c>
      <c r="E1578" s="265">
        <f>ხარჯები!E294</f>
        <v>135</v>
      </c>
      <c r="F1578" s="265">
        <f>ხარჯები!F294</f>
        <v>0</v>
      </c>
      <c r="G1578" s="265">
        <f>ხარჯები!G294</f>
        <v>135</v>
      </c>
    </row>
    <row r="1579" spans="1:7" ht="35.25" customHeight="1" x14ac:dyDescent="0.25">
      <c r="A1579" s="268" t="str">
        <f>ხარჯები!A295</f>
        <v>02 06 07</v>
      </c>
      <c r="B1579" s="269" t="str">
        <f>ხარჯები!B295</f>
        <v>შადრევან-აუზებბის ექსპლოატაცია- რეაბილიტაცია</v>
      </c>
      <c r="C1579" s="270">
        <f>ხარჯები!C295</f>
        <v>336.6</v>
      </c>
      <c r="D1579" s="270">
        <f>ხარჯები!D295</f>
        <v>410.3</v>
      </c>
      <c r="E1579" s="270">
        <f>ხარჯები!E295</f>
        <v>420</v>
      </c>
      <c r="F1579" s="270">
        <f>ხარჯები!F295</f>
        <v>0</v>
      </c>
      <c r="G1579" s="270">
        <f>ხარჯები!G295</f>
        <v>420</v>
      </c>
    </row>
    <row r="1580" spans="1:7" ht="12.75" x14ac:dyDescent="0.25">
      <c r="A1580" s="264" t="str">
        <f>ხარჯები!A296</f>
        <v>2</v>
      </c>
      <c r="B1580" s="277" t="str">
        <f>ხარჯები!B296</f>
        <v>ხარჯები</v>
      </c>
      <c r="C1580" s="265">
        <f>ხარჯები!C296</f>
        <v>336.6</v>
      </c>
      <c r="D1580" s="265">
        <f>ხარჯები!D296</f>
        <v>410.3</v>
      </c>
      <c r="E1580" s="265">
        <f>ხარჯები!E296</f>
        <v>420</v>
      </c>
      <c r="F1580" s="265">
        <f>ხარჯები!F296</f>
        <v>0</v>
      </c>
      <c r="G1580" s="265">
        <f>ხარჯები!G296</f>
        <v>420</v>
      </c>
    </row>
    <row r="1581" spans="1:7" ht="12.75" x14ac:dyDescent="0.25">
      <c r="A1581" s="264" t="str">
        <f>ხარჯები!A297</f>
        <v>22</v>
      </c>
      <c r="B1581" s="277" t="str">
        <f>ხარჯები!B297</f>
        <v>საქონელი და მომსახურება</v>
      </c>
      <c r="C1581" s="265">
        <f>ხარჯები!C297</f>
        <v>336.6</v>
      </c>
      <c r="D1581" s="265">
        <f>ხარჯები!D297</f>
        <v>410.3</v>
      </c>
      <c r="E1581" s="265">
        <f>ხარჯები!E297</f>
        <v>420</v>
      </c>
      <c r="F1581" s="265">
        <f>ხარჯები!F297</f>
        <v>0</v>
      </c>
      <c r="G1581" s="265">
        <f>ხარჯები!G297</f>
        <v>420</v>
      </c>
    </row>
    <row r="1582" spans="1:7" ht="43.5" customHeight="1" x14ac:dyDescent="0.25">
      <c r="A1582" s="268" t="str">
        <f>ხარჯები!A298</f>
        <v>02 06 08</v>
      </c>
      <c r="B1582" s="269" t="str">
        <f>ხარჯები!B298</f>
        <v>უნებრათვოდ ან/და სანებართვო პირობების დარღვევით აშენებული შენობების დემონტაჟი</v>
      </c>
      <c r="C1582" s="270">
        <f>ხარჯები!C298</f>
        <v>0</v>
      </c>
      <c r="D1582" s="270">
        <f>ხარჯები!D298</f>
        <v>71</v>
      </c>
      <c r="E1582" s="270">
        <f>ხარჯები!E298</f>
        <v>0</v>
      </c>
      <c r="F1582" s="270">
        <f>ხარჯები!F298</f>
        <v>0</v>
      </c>
      <c r="G1582" s="270">
        <f>ხარჯები!G298</f>
        <v>0</v>
      </c>
    </row>
    <row r="1583" spans="1:7" ht="12.75" x14ac:dyDescent="0.25">
      <c r="A1583" s="264" t="str">
        <f>ხარჯები!A299</f>
        <v>2</v>
      </c>
      <c r="B1583" s="277" t="str">
        <f>ხარჯები!B299</f>
        <v>ხარჯები</v>
      </c>
      <c r="C1583" s="265">
        <f>ხარჯები!C299</f>
        <v>0</v>
      </c>
      <c r="D1583" s="265">
        <f>ხარჯები!D299</f>
        <v>71</v>
      </c>
      <c r="E1583" s="265">
        <f>ხარჯები!E299</f>
        <v>0</v>
      </c>
      <c r="F1583" s="265">
        <f>ხარჯები!F299</f>
        <v>0</v>
      </c>
      <c r="G1583" s="265">
        <f>ხარჯები!G299</f>
        <v>0</v>
      </c>
    </row>
    <row r="1584" spans="1:7" ht="14.25" customHeight="1" x14ac:dyDescent="0.25">
      <c r="A1584" s="264" t="str">
        <f>ხარჯები!A300</f>
        <v>28</v>
      </c>
      <c r="B1584" s="277" t="str">
        <f>ხარჯები!B300</f>
        <v>სხვა ხარჯები</v>
      </c>
      <c r="C1584" s="265">
        <f>ხარჯები!C300</f>
        <v>0</v>
      </c>
      <c r="D1584" s="265">
        <f>ხარჯები!D300</f>
        <v>71</v>
      </c>
      <c r="E1584" s="265">
        <f>ხარჯები!E300</f>
        <v>0</v>
      </c>
      <c r="F1584" s="265">
        <f>ხარჯები!F300</f>
        <v>0</v>
      </c>
      <c r="G1584" s="265">
        <f>ხარჯები!G300</f>
        <v>0</v>
      </c>
    </row>
    <row r="1585" spans="1:7" ht="2.25" hidden="1" customHeight="1" x14ac:dyDescent="0.25">
      <c r="A1585" s="264" t="str">
        <f>ხარჯები!A301</f>
        <v>02 07</v>
      </c>
      <c r="B1585" s="277" t="str">
        <f>ხარჯები!B301</f>
        <v>მუნიციპალური ტრანსპორტის განვითარება</v>
      </c>
      <c r="C1585" s="265">
        <f>ხარჯები!C301</f>
        <v>0</v>
      </c>
      <c r="D1585" s="265">
        <f>ხარჯები!D301</f>
        <v>0</v>
      </c>
      <c r="E1585" s="265">
        <f>ხარჯები!E301</f>
        <v>0</v>
      </c>
      <c r="F1585" s="265">
        <f>ხარჯები!F301</f>
        <v>0</v>
      </c>
      <c r="G1585" s="265">
        <f>ხარჯები!G301</f>
        <v>0</v>
      </c>
    </row>
    <row r="1586" spans="1:7" ht="3" hidden="1" customHeight="1" x14ac:dyDescent="0.25">
      <c r="A1586" s="264">
        <f>ხარჯები!A302</f>
        <v>0</v>
      </c>
      <c r="B1586" s="277" t="str">
        <f>ხარჯები!B302</f>
        <v>მომუშავეთა რიცხოვნობა</v>
      </c>
      <c r="C1586" s="265">
        <f>ხარჯები!C302</f>
        <v>0</v>
      </c>
      <c r="D1586" s="265">
        <f>ხარჯები!D302</f>
        <v>0</v>
      </c>
      <c r="E1586" s="265">
        <f>ხარჯები!E302</f>
        <v>0</v>
      </c>
      <c r="F1586" s="265">
        <f>ხარჯები!F302</f>
        <v>0</v>
      </c>
      <c r="G1586" s="265">
        <f>ხარჯები!G302</f>
        <v>0</v>
      </c>
    </row>
    <row r="1587" spans="1:7" ht="12.75" hidden="1" x14ac:dyDescent="0.25">
      <c r="A1587" s="264" t="str">
        <f>ხარჯები!A303</f>
        <v>2</v>
      </c>
      <c r="B1587" s="277" t="str">
        <f>ხარჯები!B303</f>
        <v>ხარჯები</v>
      </c>
      <c r="C1587" s="265">
        <f>ხარჯები!C303</f>
        <v>0</v>
      </c>
      <c r="D1587" s="265">
        <f>ხარჯები!D303</f>
        <v>0</v>
      </c>
      <c r="E1587" s="265">
        <f>ხარჯები!E303</f>
        <v>0</v>
      </c>
      <c r="F1587" s="265">
        <f>ხარჯები!F303</f>
        <v>0</v>
      </c>
      <c r="G1587" s="265">
        <f>ხარჯები!G303</f>
        <v>0</v>
      </c>
    </row>
    <row r="1588" spans="1:7" ht="12.75" hidden="1" x14ac:dyDescent="0.25">
      <c r="A1588" s="264" t="str">
        <f>ხარჯები!A304</f>
        <v>21</v>
      </c>
      <c r="B1588" s="277" t="str">
        <f>ხარჯები!B304</f>
        <v>შრომის ანაზღაურება</v>
      </c>
      <c r="C1588" s="265">
        <f>ხარჯები!C304</f>
        <v>0</v>
      </c>
      <c r="D1588" s="265">
        <f>ხარჯები!D304</f>
        <v>0</v>
      </c>
      <c r="E1588" s="265">
        <f>ხარჯები!E304</f>
        <v>0</v>
      </c>
      <c r="F1588" s="265">
        <f>ხარჯები!F304</f>
        <v>0</v>
      </c>
      <c r="G1588" s="265">
        <f>ხარჯები!G304</f>
        <v>0</v>
      </c>
    </row>
    <row r="1589" spans="1:7" ht="12.75" hidden="1" x14ac:dyDescent="0.25">
      <c r="A1589" s="264" t="str">
        <f>ხარჯები!A305</f>
        <v>22</v>
      </c>
      <c r="B1589" s="277" t="str">
        <f>ხარჯები!B305</f>
        <v>საქონელი და მომსახურება</v>
      </c>
      <c r="C1589" s="265">
        <f>ხარჯები!C305</f>
        <v>0</v>
      </c>
      <c r="D1589" s="265">
        <f>ხარჯები!D305</f>
        <v>0</v>
      </c>
      <c r="E1589" s="265">
        <f>ხარჯები!E305</f>
        <v>0</v>
      </c>
      <c r="F1589" s="265">
        <f>ხარჯები!F305</f>
        <v>0</v>
      </c>
      <c r="G1589" s="265">
        <f>ხარჯები!G305</f>
        <v>0</v>
      </c>
    </row>
    <row r="1590" spans="1:7" ht="12.75" hidden="1" x14ac:dyDescent="0.25">
      <c r="A1590" s="264" t="str">
        <f>ხარჯები!A306</f>
        <v>24</v>
      </c>
      <c r="B1590" s="277" t="str">
        <f>ხარჯები!B306</f>
        <v>პროცენტი</v>
      </c>
      <c r="C1590" s="265">
        <f>ხარჯები!C306</f>
        <v>0</v>
      </c>
      <c r="D1590" s="265">
        <f>ხარჯები!D306</f>
        <v>0</v>
      </c>
      <c r="E1590" s="265">
        <f>ხარჯები!E306</f>
        <v>0</v>
      </c>
      <c r="F1590" s="265">
        <f>ხარჯები!F306</f>
        <v>0</v>
      </c>
      <c r="G1590" s="265">
        <f>ხარჯები!G306</f>
        <v>0</v>
      </c>
    </row>
    <row r="1591" spans="1:7" ht="12.75" hidden="1" x14ac:dyDescent="0.25">
      <c r="A1591" s="264" t="str">
        <f>ხარჯები!A307</f>
        <v>25</v>
      </c>
      <c r="B1591" s="277" t="str">
        <f>ხარჯები!B307</f>
        <v>სუბსიდიები</v>
      </c>
      <c r="C1591" s="265">
        <f>ხარჯები!C307</f>
        <v>0</v>
      </c>
      <c r="D1591" s="265">
        <f>ხარჯები!D307</f>
        <v>0</v>
      </c>
      <c r="E1591" s="265">
        <f>ხარჯები!E307</f>
        <v>0</v>
      </c>
      <c r="F1591" s="265">
        <f>ხარჯები!F307</f>
        <v>0</v>
      </c>
      <c r="G1591" s="265">
        <f>ხარჯები!G307</f>
        <v>0</v>
      </c>
    </row>
    <row r="1592" spans="1:7" ht="12.75" hidden="1" x14ac:dyDescent="0.25">
      <c r="A1592" s="264" t="str">
        <f>ხარჯები!A308</f>
        <v>26</v>
      </c>
      <c r="B1592" s="277" t="str">
        <f>ხარჯები!B308</f>
        <v>გრანტები</v>
      </c>
      <c r="C1592" s="265">
        <f>ხარჯები!C308</f>
        <v>0</v>
      </c>
      <c r="D1592" s="265">
        <f>ხარჯები!D308</f>
        <v>0</v>
      </c>
      <c r="E1592" s="265">
        <f>ხარჯები!E308</f>
        <v>0</v>
      </c>
      <c r="F1592" s="265">
        <f>ხარჯები!F308</f>
        <v>0</v>
      </c>
      <c r="G1592" s="265">
        <f>ხარჯები!G308</f>
        <v>0</v>
      </c>
    </row>
    <row r="1593" spans="1:7" ht="12.75" hidden="1" x14ac:dyDescent="0.25">
      <c r="A1593" s="264" t="str">
        <f>ხარჯები!A309</f>
        <v>27</v>
      </c>
      <c r="B1593" s="277" t="str">
        <f>ხარჯები!B309</f>
        <v>სოციალური უზრუნველყოფა</v>
      </c>
      <c r="C1593" s="265">
        <f>ხარჯები!C309</f>
        <v>0</v>
      </c>
      <c r="D1593" s="265">
        <f>ხარჯები!D309</f>
        <v>0</v>
      </c>
      <c r="E1593" s="265">
        <f>ხარჯები!E309</f>
        <v>0</v>
      </c>
      <c r="F1593" s="265">
        <f>ხარჯები!F309</f>
        <v>0</v>
      </c>
      <c r="G1593" s="265">
        <f>ხარჯები!G309</f>
        <v>0</v>
      </c>
    </row>
    <row r="1594" spans="1:7" ht="12.75" hidden="1" x14ac:dyDescent="0.25">
      <c r="A1594" s="264" t="str">
        <f>ხარჯები!A310</f>
        <v>28</v>
      </c>
      <c r="B1594" s="277" t="str">
        <f>ხარჯები!B310</f>
        <v>სხვა ხარჯები</v>
      </c>
      <c r="C1594" s="265">
        <f>ხარჯები!C310</f>
        <v>0</v>
      </c>
      <c r="D1594" s="265">
        <f>ხარჯები!D310</f>
        <v>0</v>
      </c>
      <c r="E1594" s="265">
        <f>ხარჯები!E310</f>
        <v>0</v>
      </c>
      <c r="F1594" s="265">
        <f>ხარჯები!F310</f>
        <v>0</v>
      </c>
      <c r="G1594" s="265">
        <f>ხარჯები!G310</f>
        <v>0</v>
      </c>
    </row>
    <row r="1595" spans="1:7" ht="12.75" hidden="1" x14ac:dyDescent="0.25">
      <c r="A1595" s="264" t="str">
        <f>ხარჯები!A311</f>
        <v>31</v>
      </c>
      <c r="B1595" s="277" t="str">
        <f>ხარჯები!B311</f>
        <v>არაფინანსური აქტივების ზრდა</v>
      </c>
      <c r="C1595" s="265">
        <f>ხარჯები!C311</f>
        <v>0</v>
      </c>
      <c r="D1595" s="265">
        <f>ხარჯები!D311</f>
        <v>0</v>
      </c>
      <c r="E1595" s="265">
        <f>ხარჯები!E311</f>
        <v>0</v>
      </c>
      <c r="F1595" s="265">
        <f>ხარჯები!F311</f>
        <v>0</v>
      </c>
      <c r="G1595" s="265">
        <f>ხარჯები!G311</f>
        <v>0</v>
      </c>
    </row>
    <row r="1596" spans="1:7" ht="12.75" hidden="1" x14ac:dyDescent="0.25">
      <c r="A1596" s="264" t="str">
        <f>ხარჯები!A312</f>
        <v>32</v>
      </c>
      <c r="B1596" s="277" t="str">
        <f>ხარჯები!B312</f>
        <v>ფინანსური აქტივების ზრდა</v>
      </c>
      <c r="C1596" s="265">
        <f>ხარჯები!C312</f>
        <v>0</v>
      </c>
      <c r="D1596" s="265">
        <f>ხარჯები!D312</f>
        <v>0</v>
      </c>
      <c r="E1596" s="265">
        <f>ხარჯები!E312</f>
        <v>0</v>
      </c>
      <c r="F1596" s="265">
        <f>ხარჯები!F312</f>
        <v>0</v>
      </c>
      <c r="G1596" s="265">
        <f>ხარჯები!G312</f>
        <v>0</v>
      </c>
    </row>
    <row r="1597" spans="1:7" ht="12.75" hidden="1" x14ac:dyDescent="0.25">
      <c r="A1597" s="264" t="str">
        <f>ხარჯები!A313</f>
        <v>33</v>
      </c>
      <c r="B1597" s="277" t="str">
        <f>ხარჯები!B313</f>
        <v>ვალდებულებების კლება</v>
      </c>
      <c r="C1597" s="265">
        <f>ხარჯები!C313</f>
        <v>0</v>
      </c>
      <c r="D1597" s="265">
        <f>ხარჯები!D313</f>
        <v>0</v>
      </c>
      <c r="E1597" s="265">
        <f>ხარჯები!E313</f>
        <v>0</v>
      </c>
      <c r="F1597" s="265">
        <f>ხარჯები!F313</f>
        <v>0</v>
      </c>
      <c r="G1597" s="265">
        <f>ხარჯები!G313</f>
        <v>0</v>
      </c>
    </row>
    <row r="1598" spans="1:7" ht="16.5" hidden="1" customHeight="1" x14ac:dyDescent="0.25">
      <c r="A1598" s="264" t="str">
        <f>ხარჯები!A314</f>
        <v>02 07 01</v>
      </c>
      <c r="B1598" s="277" t="str">
        <f>ხარჯები!B314</f>
        <v>მუნიციპალური სატრანსპორტო სისტემის სუბსიდირება</v>
      </c>
      <c r="C1598" s="265">
        <f>ხარჯები!C314</f>
        <v>0</v>
      </c>
      <c r="D1598" s="265">
        <f>ხარჯები!D314</f>
        <v>0</v>
      </c>
      <c r="E1598" s="265">
        <f>ხარჯები!E314</f>
        <v>0</v>
      </c>
      <c r="F1598" s="265">
        <f>ხარჯები!F314</f>
        <v>0</v>
      </c>
      <c r="G1598" s="265">
        <f>ხარჯები!G314</f>
        <v>0</v>
      </c>
    </row>
    <row r="1599" spans="1:7" ht="12.75" hidden="1" x14ac:dyDescent="0.25">
      <c r="A1599" s="264">
        <f>ხარჯები!A315</f>
        <v>0</v>
      </c>
      <c r="B1599" s="277" t="str">
        <f>ხარჯები!B315</f>
        <v>მომუშავეთა რიცხოვნობა</v>
      </c>
      <c r="C1599" s="265">
        <f>ხარჯები!C315</f>
        <v>0</v>
      </c>
      <c r="D1599" s="265">
        <f>ხარჯები!D315</f>
        <v>0</v>
      </c>
      <c r="E1599" s="265">
        <f>ხარჯები!E315</f>
        <v>0</v>
      </c>
      <c r="F1599" s="265">
        <f>ხარჯები!F315</f>
        <v>0</v>
      </c>
      <c r="G1599" s="265">
        <f>ხარჯები!G315</f>
        <v>0</v>
      </c>
    </row>
    <row r="1600" spans="1:7" ht="12.75" hidden="1" x14ac:dyDescent="0.25">
      <c r="A1600" s="264" t="str">
        <f>ხარჯები!A316</f>
        <v>2</v>
      </c>
      <c r="B1600" s="277" t="str">
        <f>ხარჯები!B316</f>
        <v>ხარჯები</v>
      </c>
      <c r="C1600" s="265">
        <f>ხარჯები!C316</f>
        <v>0</v>
      </c>
      <c r="D1600" s="265">
        <f>ხარჯები!D316</f>
        <v>0</v>
      </c>
      <c r="E1600" s="265">
        <f>ხარჯები!E316</f>
        <v>0</v>
      </c>
      <c r="F1600" s="265">
        <f>ხარჯები!F316</f>
        <v>0</v>
      </c>
      <c r="G1600" s="265">
        <f>ხარჯები!G316</f>
        <v>0</v>
      </c>
    </row>
    <row r="1601" spans="1:7" ht="12.75" hidden="1" x14ac:dyDescent="0.25">
      <c r="A1601" s="264" t="str">
        <f>ხარჯები!A317</f>
        <v>21</v>
      </c>
      <c r="B1601" s="277" t="str">
        <f>ხარჯები!B317</f>
        <v>შრომის ანაზღაურება</v>
      </c>
      <c r="C1601" s="265">
        <f>ხარჯები!C317</f>
        <v>0</v>
      </c>
      <c r="D1601" s="265">
        <f>ხარჯები!D317</f>
        <v>0</v>
      </c>
      <c r="E1601" s="265">
        <f>ხარჯები!E317</f>
        <v>0</v>
      </c>
      <c r="F1601" s="265">
        <f>ხარჯები!F317</f>
        <v>0</v>
      </c>
      <c r="G1601" s="265">
        <f>ხარჯები!G317</f>
        <v>0</v>
      </c>
    </row>
    <row r="1602" spans="1:7" ht="12.75" hidden="1" x14ac:dyDescent="0.25">
      <c r="A1602" s="264" t="str">
        <f>ხარჯები!A318</f>
        <v>22</v>
      </c>
      <c r="B1602" s="277" t="str">
        <f>ხარჯები!B318</f>
        <v>საქონელი და მომსახურება</v>
      </c>
      <c r="C1602" s="265">
        <f>ხარჯები!C318</f>
        <v>0</v>
      </c>
      <c r="D1602" s="265">
        <f>ხარჯები!D318</f>
        <v>0</v>
      </c>
      <c r="E1602" s="265">
        <f>ხარჯები!E318</f>
        <v>0</v>
      </c>
      <c r="F1602" s="265">
        <f>ხარჯები!F318</f>
        <v>0</v>
      </c>
      <c r="G1602" s="265">
        <f>ხარჯები!G318</f>
        <v>0</v>
      </c>
    </row>
    <row r="1603" spans="1:7" ht="12.75" hidden="1" x14ac:dyDescent="0.25">
      <c r="A1603" s="264" t="str">
        <f>ხარჯები!A319</f>
        <v>24</v>
      </c>
      <c r="B1603" s="277" t="str">
        <f>ხარჯები!B319</f>
        <v>პროცენტი</v>
      </c>
      <c r="C1603" s="265">
        <f>ხარჯები!C319</f>
        <v>0</v>
      </c>
      <c r="D1603" s="265">
        <f>ხარჯები!D319</f>
        <v>0</v>
      </c>
      <c r="E1603" s="265">
        <f>ხარჯები!E319</f>
        <v>0</v>
      </c>
      <c r="F1603" s="265">
        <f>ხარჯები!F319</f>
        <v>0</v>
      </c>
      <c r="G1603" s="265">
        <f>ხარჯები!G319</f>
        <v>0</v>
      </c>
    </row>
    <row r="1604" spans="1:7" ht="12.75" hidden="1" x14ac:dyDescent="0.25">
      <c r="A1604" s="264" t="str">
        <f>ხარჯები!A320</f>
        <v>25</v>
      </c>
      <c r="B1604" s="277" t="str">
        <f>ხარჯები!B320</f>
        <v>სუბსიდიები</v>
      </c>
      <c r="C1604" s="265">
        <f>ხარჯები!C320</f>
        <v>0</v>
      </c>
      <c r="D1604" s="265">
        <f>ხარჯები!D320</f>
        <v>0</v>
      </c>
      <c r="E1604" s="265">
        <f>ხარჯები!E320</f>
        <v>0</v>
      </c>
      <c r="F1604" s="265">
        <f>ხარჯები!F320</f>
        <v>0</v>
      </c>
      <c r="G1604" s="265">
        <f>ხარჯები!G320</f>
        <v>0</v>
      </c>
    </row>
    <row r="1605" spans="1:7" ht="12.75" hidden="1" x14ac:dyDescent="0.25">
      <c r="A1605" s="264" t="str">
        <f>ხარჯები!A321</f>
        <v>26</v>
      </c>
      <c r="B1605" s="277" t="str">
        <f>ხარჯები!B321</f>
        <v>გრანტები</v>
      </c>
      <c r="C1605" s="265">
        <f>ხარჯები!C321</f>
        <v>0</v>
      </c>
      <c r="D1605" s="265">
        <f>ხარჯები!D321</f>
        <v>0</v>
      </c>
      <c r="E1605" s="265">
        <f>ხარჯები!E321</f>
        <v>0</v>
      </c>
      <c r="F1605" s="265">
        <f>ხარჯები!F321</f>
        <v>0</v>
      </c>
      <c r="G1605" s="265">
        <f>ხარჯები!G321</f>
        <v>0</v>
      </c>
    </row>
    <row r="1606" spans="1:7" ht="12.75" hidden="1" x14ac:dyDescent="0.25">
      <c r="A1606" s="264" t="str">
        <f>ხარჯები!A322</f>
        <v>27</v>
      </c>
      <c r="B1606" s="277" t="str">
        <f>ხარჯები!B322</f>
        <v>სოციალური უზრუნველყოფა</v>
      </c>
      <c r="C1606" s="265">
        <f>ხარჯები!C322</f>
        <v>0</v>
      </c>
      <c r="D1606" s="265">
        <f>ხარჯები!D322</f>
        <v>0</v>
      </c>
      <c r="E1606" s="265">
        <f>ხარჯები!E322</f>
        <v>0</v>
      </c>
      <c r="F1606" s="265">
        <f>ხარჯები!F322</f>
        <v>0</v>
      </c>
      <c r="G1606" s="265">
        <f>ხარჯები!G322</f>
        <v>0</v>
      </c>
    </row>
    <row r="1607" spans="1:7" ht="12.75" hidden="1" x14ac:dyDescent="0.25">
      <c r="A1607" s="264" t="str">
        <f>ხარჯები!A323</f>
        <v>28</v>
      </c>
      <c r="B1607" s="277" t="str">
        <f>ხარჯები!B323</f>
        <v>სხვა ხარჯები</v>
      </c>
      <c r="C1607" s="265">
        <f>ხარჯები!C323</f>
        <v>0</v>
      </c>
      <c r="D1607" s="265">
        <f>ხარჯები!D323</f>
        <v>0</v>
      </c>
      <c r="E1607" s="265">
        <f>ხარჯები!E323</f>
        <v>0</v>
      </c>
      <c r="F1607" s="265">
        <f>ხარჯები!F323</f>
        <v>0</v>
      </c>
      <c r="G1607" s="265">
        <f>ხარჯები!G323</f>
        <v>0</v>
      </c>
    </row>
    <row r="1608" spans="1:7" ht="12.75" hidden="1" x14ac:dyDescent="0.25">
      <c r="A1608" s="264" t="str">
        <f>ხარჯები!A324</f>
        <v>31</v>
      </c>
      <c r="B1608" s="277" t="str">
        <f>ხარჯები!B324</f>
        <v>არაფინანსური აქტივების ზრდა</v>
      </c>
      <c r="C1608" s="265">
        <f>ხარჯები!C324</f>
        <v>0</v>
      </c>
      <c r="D1608" s="265">
        <f>ხარჯები!D324</f>
        <v>0</v>
      </c>
      <c r="E1608" s="265">
        <f>ხარჯები!E324</f>
        <v>0</v>
      </c>
      <c r="F1608" s="265">
        <f>ხარჯები!F324</f>
        <v>0</v>
      </c>
      <c r="G1608" s="265">
        <f>ხარჯები!G324</f>
        <v>0</v>
      </c>
    </row>
    <row r="1609" spans="1:7" ht="12.75" hidden="1" x14ac:dyDescent="0.25">
      <c r="A1609" s="264" t="str">
        <f>ხარჯები!A325</f>
        <v>32</v>
      </c>
      <c r="B1609" s="277" t="str">
        <f>ხარჯები!B325</f>
        <v>ფინანსური აქტივების ზრდა</v>
      </c>
      <c r="C1609" s="265">
        <f>ხარჯები!C325</f>
        <v>0</v>
      </c>
      <c r="D1609" s="265">
        <f>ხარჯები!D325</f>
        <v>0</v>
      </c>
      <c r="E1609" s="265">
        <f>ხარჯები!E325</f>
        <v>0</v>
      </c>
      <c r="F1609" s="265">
        <f>ხარჯები!F325</f>
        <v>0</v>
      </c>
      <c r="G1609" s="265">
        <f>ხარჯები!G325</f>
        <v>0</v>
      </c>
    </row>
    <row r="1610" spans="1:7" ht="12.75" hidden="1" x14ac:dyDescent="0.25">
      <c r="A1610" s="264" t="str">
        <f>ხარჯები!A326</f>
        <v>33</v>
      </c>
      <c r="B1610" s="277" t="str">
        <f>ხარჯები!B326</f>
        <v>ვალდებულებების კლება</v>
      </c>
      <c r="C1610" s="265">
        <f>ხარჯები!C326</f>
        <v>0</v>
      </c>
      <c r="D1610" s="265">
        <f>ხარჯები!D326</f>
        <v>0</v>
      </c>
      <c r="E1610" s="265">
        <f>ხარჯები!E326</f>
        <v>0</v>
      </c>
      <c r="F1610" s="265">
        <f>ხარჯები!F326</f>
        <v>0</v>
      </c>
      <c r="G1610" s="265">
        <f>ხარჯები!G326</f>
        <v>0</v>
      </c>
    </row>
    <row r="1611" spans="1:7" ht="12.75" hidden="1" x14ac:dyDescent="0.25">
      <c r="A1611" s="264" t="str">
        <f>ხარჯები!A327</f>
        <v>02 07 02</v>
      </c>
      <c r="B1611" s="277" t="str">
        <f>ხარჯები!B327</f>
        <v>მუნიციპალური ტრანსპორტის განახლება</v>
      </c>
      <c r="C1611" s="265">
        <f>ხარჯები!C327</f>
        <v>0</v>
      </c>
      <c r="D1611" s="265">
        <f>ხარჯები!D327</f>
        <v>0</v>
      </c>
      <c r="E1611" s="265">
        <f>ხარჯები!E327</f>
        <v>0</v>
      </c>
      <c r="F1611" s="265">
        <f>ხარჯები!F327</f>
        <v>0</v>
      </c>
      <c r="G1611" s="265">
        <f>ხარჯები!G327</f>
        <v>0</v>
      </c>
    </row>
    <row r="1612" spans="1:7" ht="12.75" hidden="1" x14ac:dyDescent="0.25">
      <c r="A1612" s="264">
        <f>ხარჯები!A328</f>
        <v>0</v>
      </c>
      <c r="B1612" s="277" t="str">
        <f>ხარჯები!B328</f>
        <v>მომუშავეთა რიცხოვნობა</v>
      </c>
      <c r="C1612" s="265">
        <f>ხარჯები!C328</f>
        <v>0</v>
      </c>
      <c r="D1612" s="265">
        <f>ხარჯები!D328</f>
        <v>0</v>
      </c>
      <c r="E1612" s="265">
        <f>ხარჯები!E328</f>
        <v>0</v>
      </c>
      <c r="F1612" s="265">
        <f>ხარჯები!F328</f>
        <v>0</v>
      </c>
      <c r="G1612" s="265">
        <f>ხარჯები!G328</f>
        <v>0</v>
      </c>
    </row>
    <row r="1613" spans="1:7" ht="12.75" hidden="1" x14ac:dyDescent="0.25">
      <c r="A1613" s="264" t="str">
        <f>ხარჯები!A329</f>
        <v>2</v>
      </c>
      <c r="B1613" s="277" t="str">
        <f>ხარჯები!B329</f>
        <v>ხარჯები</v>
      </c>
      <c r="C1613" s="265">
        <f>ხარჯები!C329</f>
        <v>0</v>
      </c>
      <c r="D1613" s="265">
        <f>ხარჯები!D329</f>
        <v>0</v>
      </c>
      <c r="E1613" s="265">
        <f>ხარჯები!E329</f>
        <v>0</v>
      </c>
      <c r="F1613" s="265">
        <f>ხარჯები!F329</f>
        <v>0</v>
      </c>
      <c r="G1613" s="265">
        <f>ხარჯები!G329</f>
        <v>0</v>
      </c>
    </row>
    <row r="1614" spans="1:7" ht="12.75" hidden="1" x14ac:dyDescent="0.25">
      <c r="A1614" s="264" t="str">
        <f>ხარჯები!A330</f>
        <v>21</v>
      </c>
      <c r="B1614" s="277" t="str">
        <f>ხარჯები!B330</f>
        <v>შრომის ანაზღაურება</v>
      </c>
      <c r="C1614" s="265">
        <f>ხარჯები!C330</f>
        <v>0</v>
      </c>
      <c r="D1614" s="265">
        <f>ხარჯები!D330</f>
        <v>0</v>
      </c>
      <c r="E1614" s="265">
        <f>ხარჯები!E330</f>
        <v>0</v>
      </c>
      <c r="F1614" s="265">
        <f>ხარჯები!F330</f>
        <v>0</v>
      </c>
      <c r="G1614" s="265">
        <f>ხარჯები!G330</f>
        <v>0</v>
      </c>
    </row>
    <row r="1615" spans="1:7" ht="12.75" hidden="1" x14ac:dyDescent="0.25">
      <c r="A1615" s="264" t="str">
        <f>ხარჯები!A331</f>
        <v>22</v>
      </c>
      <c r="B1615" s="277" t="str">
        <f>ხარჯები!B331</f>
        <v>საქონელი და მომსახურება</v>
      </c>
      <c r="C1615" s="265">
        <f>ხარჯები!C331</f>
        <v>0</v>
      </c>
      <c r="D1615" s="265">
        <f>ხარჯები!D331</f>
        <v>0</v>
      </c>
      <c r="E1615" s="265">
        <f>ხარჯები!E331</f>
        <v>0</v>
      </c>
      <c r="F1615" s="265">
        <f>ხარჯები!F331</f>
        <v>0</v>
      </c>
      <c r="G1615" s="265">
        <f>ხარჯები!G331</f>
        <v>0</v>
      </c>
    </row>
    <row r="1616" spans="1:7" ht="12.75" hidden="1" x14ac:dyDescent="0.25">
      <c r="A1616" s="264" t="str">
        <f>ხარჯები!A332</f>
        <v>24</v>
      </c>
      <c r="B1616" s="277" t="str">
        <f>ხარჯები!B332</f>
        <v>პროცენტი</v>
      </c>
      <c r="C1616" s="265">
        <f>ხარჯები!C332</f>
        <v>0</v>
      </c>
      <c r="D1616" s="265">
        <f>ხარჯები!D332</f>
        <v>0</v>
      </c>
      <c r="E1616" s="265">
        <f>ხარჯები!E332</f>
        <v>0</v>
      </c>
      <c r="F1616" s="265">
        <f>ხარჯები!F332</f>
        <v>0</v>
      </c>
      <c r="G1616" s="265">
        <f>ხარჯები!G332</f>
        <v>0</v>
      </c>
    </row>
    <row r="1617" spans="1:7" ht="12.75" hidden="1" x14ac:dyDescent="0.25">
      <c r="A1617" s="264" t="str">
        <f>ხარჯები!A333</f>
        <v>25</v>
      </c>
      <c r="B1617" s="277" t="str">
        <f>ხარჯები!B333</f>
        <v>სუბსიდიები</v>
      </c>
      <c r="C1617" s="265">
        <f>ხარჯები!C333</f>
        <v>0</v>
      </c>
      <c r="D1617" s="265">
        <f>ხარჯები!D333</f>
        <v>0</v>
      </c>
      <c r="E1617" s="265">
        <f>ხარჯები!E333</f>
        <v>0</v>
      </c>
      <c r="F1617" s="265">
        <f>ხარჯები!F333</f>
        <v>0</v>
      </c>
      <c r="G1617" s="265">
        <f>ხარჯები!G333</f>
        <v>0</v>
      </c>
    </row>
    <row r="1618" spans="1:7" ht="12.75" hidden="1" x14ac:dyDescent="0.25">
      <c r="A1618" s="264" t="str">
        <f>ხარჯები!A334</f>
        <v>26</v>
      </c>
      <c r="B1618" s="277" t="str">
        <f>ხარჯები!B334</f>
        <v>გრანტები</v>
      </c>
      <c r="C1618" s="265">
        <f>ხარჯები!C334</f>
        <v>0</v>
      </c>
      <c r="D1618" s="265">
        <f>ხარჯები!D334</f>
        <v>0</v>
      </c>
      <c r="E1618" s="265">
        <f>ხარჯები!E334</f>
        <v>0</v>
      </c>
      <c r="F1618" s="265">
        <f>ხარჯები!F334</f>
        <v>0</v>
      </c>
      <c r="G1618" s="265">
        <f>ხარჯები!G334</f>
        <v>0</v>
      </c>
    </row>
    <row r="1619" spans="1:7" ht="12.75" hidden="1" x14ac:dyDescent="0.25">
      <c r="A1619" s="264" t="str">
        <f>ხარჯები!A335</f>
        <v>27</v>
      </c>
      <c r="B1619" s="277" t="str">
        <f>ხარჯები!B335</f>
        <v>სოციალური უზრუნველყოფა</v>
      </c>
      <c r="C1619" s="265">
        <f>ხარჯები!C335</f>
        <v>0</v>
      </c>
      <c r="D1619" s="265">
        <f>ხარჯები!D335</f>
        <v>0</v>
      </c>
      <c r="E1619" s="265">
        <f>ხარჯები!E335</f>
        <v>0</v>
      </c>
      <c r="F1619" s="265">
        <f>ხარჯები!F335</f>
        <v>0</v>
      </c>
      <c r="G1619" s="265">
        <f>ხარჯები!G335</f>
        <v>0</v>
      </c>
    </row>
    <row r="1620" spans="1:7" ht="12.75" hidden="1" x14ac:dyDescent="0.25">
      <c r="A1620" s="264" t="str">
        <f>ხარჯები!A336</f>
        <v>28</v>
      </c>
      <c r="B1620" s="277" t="str">
        <f>ხარჯები!B336</f>
        <v>სხვა ხარჯები</v>
      </c>
      <c r="C1620" s="265">
        <f>ხარჯები!C336</f>
        <v>0</v>
      </c>
      <c r="D1620" s="265">
        <f>ხარჯები!D336</f>
        <v>0</v>
      </c>
      <c r="E1620" s="265">
        <f>ხარჯები!E336</f>
        <v>0</v>
      </c>
      <c r="F1620" s="265">
        <f>ხარჯები!F336</f>
        <v>0</v>
      </c>
      <c r="G1620" s="265">
        <f>ხარჯები!G336</f>
        <v>0</v>
      </c>
    </row>
    <row r="1621" spans="1:7" ht="12.75" hidden="1" x14ac:dyDescent="0.25">
      <c r="A1621" s="264" t="str">
        <f>ხარჯები!A337</f>
        <v>31</v>
      </c>
      <c r="B1621" s="277" t="str">
        <f>ხარჯები!B337</f>
        <v>არაფინანსური აქტივების ზრდა</v>
      </c>
      <c r="C1621" s="265">
        <f>ხარჯები!C337</f>
        <v>0</v>
      </c>
      <c r="D1621" s="265">
        <f>ხარჯები!D337</f>
        <v>0</v>
      </c>
      <c r="E1621" s="265">
        <f>ხარჯები!E337</f>
        <v>0</v>
      </c>
      <c r="F1621" s="265">
        <f>ხარჯები!F337</f>
        <v>0</v>
      </c>
      <c r="G1621" s="265">
        <f>ხარჯები!G337</f>
        <v>0</v>
      </c>
    </row>
    <row r="1622" spans="1:7" ht="12.75" hidden="1" x14ac:dyDescent="0.25">
      <c r="A1622" s="264" t="str">
        <f>ხარჯები!A338</f>
        <v>32</v>
      </c>
      <c r="B1622" s="277" t="str">
        <f>ხარჯები!B338</f>
        <v>ფინანსური აქტივების ზრდა</v>
      </c>
      <c r="C1622" s="265">
        <f>ხარჯები!C338</f>
        <v>0</v>
      </c>
      <c r="D1622" s="265">
        <f>ხარჯები!D338</f>
        <v>0</v>
      </c>
      <c r="E1622" s="265">
        <f>ხარჯები!E338</f>
        <v>0</v>
      </c>
      <c r="F1622" s="265">
        <f>ხარჯები!F338</f>
        <v>0</v>
      </c>
      <c r="G1622" s="265">
        <f>ხარჯები!G338</f>
        <v>0</v>
      </c>
    </row>
    <row r="1623" spans="1:7" ht="12.75" hidden="1" x14ac:dyDescent="0.25">
      <c r="A1623" s="264" t="str">
        <f>ხარჯები!A339</f>
        <v>33</v>
      </c>
      <c r="B1623" s="277" t="str">
        <f>ხარჯები!B339</f>
        <v>ვალდებულებების კლება</v>
      </c>
      <c r="C1623" s="265">
        <f>ხარჯები!C339</f>
        <v>0</v>
      </c>
      <c r="D1623" s="265">
        <f>ხარჯები!D339</f>
        <v>0</v>
      </c>
      <c r="E1623" s="265">
        <f>ხარჯები!E339</f>
        <v>0</v>
      </c>
      <c r="F1623" s="265">
        <f>ხარჯები!F339</f>
        <v>0</v>
      </c>
      <c r="G1623" s="265">
        <f>ხარჯები!G339</f>
        <v>0</v>
      </c>
    </row>
    <row r="1624" spans="1:7" ht="45.75" customHeight="1" x14ac:dyDescent="0.25">
      <c r="A1624" s="268" t="str">
        <f>ხარჯები!A340</f>
        <v>02 08</v>
      </c>
      <c r="B1624" s="269" t="str">
        <f>ხარჯები!B340</f>
        <v>წინა პერიოდში განხორციელებული პროექტების საბოლოო ანგარიშწორების პროგრამა</v>
      </c>
      <c r="C1624" s="270">
        <f>ხარჯები!C340</f>
        <v>247.89999999999998</v>
      </c>
      <c r="D1624" s="270">
        <f>ხარჯები!D340</f>
        <v>510</v>
      </c>
      <c r="E1624" s="270">
        <f>ხარჯები!E340</f>
        <v>0</v>
      </c>
      <c r="F1624" s="270">
        <f>ხარჯები!F340</f>
        <v>0</v>
      </c>
      <c r="G1624" s="270">
        <f>ხარჯები!G340</f>
        <v>0</v>
      </c>
    </row>
    <row r="1625" spans="1:7" ht="12.75" x14ac:dyDescent="0.25">
      <c r="A1625" s="264" t="str">
        <f>ხარჯები!A341</f>
        <v>2</v>
      </c>
      <c r="B1625" s="277" t="str">
        <f>ხარჯები!B341</f>
        <v>ხარჯები</v>
      </c>
      <c r="C1625" s="265">
        <f>ხარჯები!C341</f>
        <v>49.3</v>
      </c>
      <c r="D1625" s="265">
        <f>ხარჯები!D341</f>
        <v>0</v>
      </c>
      <c r="E1625" s="265">
        <f>ხარჯები!E341</f>
        <v>0</v>
      </c>
      <c r="F1625" s="265">
        <f>ხარჯები!F341</f>
        <v>0</v>
      </c>
      <c r="G1625" s="265">
        <f>ხარჯები!G341</f>
        <v>0</v>
      </c>
    </row>
    <row r="1626" spans="1:7" ht="12.75" x14ac:dyDescent="0.25">
      <c r="A1626" s="264" t="str">
        <f>ხარჯები!A342</f>
        <v>28</v>
      </c>
      <c r="B1626" s="277" t="str">
        <f>ხარჯები!B342</f>
        <v>სხვა ხარჯები</v>
      </c>
      <c r="C1626" s="265">
        <f>ხარჯები!C342</f>
        <v>49.3</v>
      </c>
      <c r="D1626" s="265">
        <f>ხარჯები!D342</f>
        <v>0</v>
      </c>
      <c r="E1626" s="265">
        <f>ხარჯები!E342</f>
        <v>0</v>
      </c>
      <c r="F1626" s="265">
        <f>ხარჯები!F342</f>
        <v>0</v>
      </c>
      <c r="G1626" s="265">
        <f>ხარჯები!G342</f>
        <v>0</v>
      </c>
    </row>
    <row r="1627" spans="1:7" ht="12.75" x14ac:dyDescent="0.25">
      <c r="A1627" s="264" t="str">
        <f>ხარჯები!A343</f>
        <v>31</v>
      </c>
      <c r="B1627" s="277" t="str">
        <f>ხარჯები!B343</f>
        <v>არაფინანსური აქტივების ზრდა</v>
      </c>
      <c r="C1627" s="265">
        <f>ხარჯები!C343</f>
        <v>187.9</v>
      </c>
      <c r="D1627" s="265">
        <f>ხარჯები!D343</f>
        <v>510</v>
      </c>
      <c r="E1627" s="265">
        <f>ხარჯები!E343</f>
        <v>0</v>
      </c>
      <c r="F1627" s="265">
        <f>ხარჯები!F343</f>
        <v>0</v>
      </c>
      <c r="G1627" s="265">
        <f>ხარჯები!G343</f>
        <v>0</v>
      </c>
    </row>
    <row r="1628" spans="1:7" ht="12.75" x14ac:dyDescent="0.25">
      <c r="A1628" s="264" t="str">
        <f>ხარჯები!A344</f>
        <v>33</v>
      </c>
      <c r="B1628" s="277" t="str">
        <f>ხარჯები!B344</f>
        <v>ვალდებულებების კლება</v>
      </c>
      <c r="C1628" s="265">
        <f>ხარჯები!C344</f>
        <v>10.7</v>
      </c>
      <c r="D1628" s="265">
        <f>ხარჯები!D344</f>
        <v>0</v>
      </c>
      <c r="E1628" s="265">
        <f>ხარჯები!E344</f>
        <v>0</v>
      </c>
      <c r="F1628" s="265">
        <f>ხარჯები!F344</f>
        <v>0</v>
      </c>
      <c r="G1628" s="265">
        <f>ხარჯები!G344</f>
        <v>0</v>
      </c>
    </row>
    <row r="1629" spans="1:7" ht="35.25" customHeight="1" x14ac:dyDescent="0.25">
      <c r="A1629" s="268" t="str">
        <f>ხარჯები!A345</f>
        <v>02 09</v>
      </c>
      <c r="B1629" s="269" t="str">
        <f>ხარჯები!B345</f>
        <v>სტიქიიის შედეგად სალიკვიდაციო ღონისძიებების განხორციელება</v>
      </c>
      <c r="C1629" s="270">
        <f>ხარჯები!C345</f>
        <v>308.7</v>
      </c>
      <c r="D1629" s="270">
        <f>ხარჯები!D345</f>
        <v>970</v>
      </c>
      <c r="E1629" s="270">
        <f>ხარჯები!E345</f>
        <v>0</v>
      </c>
      <c r="F1629" s="270">
        <f>ხარჯები!F345</f>
        <v>0</v>
      </c>
      <c r="G1629" s="270">
        <f>ხარჯები!G345</f>
        <v>0</v>
      </c>
    </row>
    <row r="1630" spans="1:7" ht="12.75" x14ac:dyDescent="0.25">
      <c r="A1630" s="264" t="str">
        <f>ხარჯები!A346</f>
        <v>2</v>
      </c>
      <c r="B1630" s="277" t="str">
        <f>ხარჯები!B346</f>
        <v>ხარჯები</v>
      </c>
      <c r="C1630" s="265">
        <f>ხარჯები!C346</f>
        <v>239.1</v>
      </c>
      <c r="D1630" s="265">
        <f>ხარჯები!D346</f>
        <v>62</v>
      </c>
      <c r="E1630" s="265">
        <f>ხარჯები!E346</f>
        <v>0</v>
      </c>
      <c r="F1630" s="265">
        <f>ხარჯები!F346</f>
        <v>0</v>
      </c>
      <c r="G1630" s="265">
        <f>ხარჯები!G346</f>
        <v>0</v>
      </c>
    </row>
    <row r="1631" spans="1:7" ht="12.75" x14ac:dyDescent="0.25">
      <c r="A1631" s="264" t="str">
        <f>ხარჯები!A347</f>
        <v>28</v>
      </c>
      <c r="B1631" s="277" t="str">
        <f>ხარჯები!B347</f>
        <v>სხვა ხარჯები</v>
      </c>
      <c r="C1631" s="265">
        <f>ხარჯები!C347</f>
        <v>239.1</v>
      </c>
      <c r="D1631" s="265">
        <f>ხარჯები!D347</f>
        <v>62</v>
      </c>
      <c r="E1631" s="265">
        <f>ხარჯები!E347</f>
        <v>0</v>
      </c>
      <c r="F1631" s="265">
        <f>ხარჯები!F347</f>
        <v>0</v>
      </c>
      <c r="G1631" s="265">
        <f>ხარჯები!G347</f>
        <v>0</v>
      </c>
    </row>
    <row r="1632" spans="1:7" ht="12.75" x14ac:dyDescent="0.25">
      <c r="A1632" s="264" t="str">
        <f>ხარჯები!A348</f>
        <v>31</v>
      </c>
      <c r="B1632" s="277" t="str">
        <f>ხარჯები!B348</f>
        <v>არაფინანსური აქტივების ზრდა</v>
      </c>
      <c r="C1632" s="265">
        <f>ხარჯები!C348</f>
        <v>0</v>
      </c>
      <c r="D1632" s="265">
        <f>ხარჯები!D348</f>
        <v>908</v>
      </c>
      <c r="E1632" s="265">
        <f>ხარჯები!E348</f>
        <v>0</v>
      </c>
      <c r="F1632" s="265">
        <f>ხარჯები!F348</f>
        <v>0</v>
      </c>
      <c r="G1632" s="265">
        <f>ხარჯები!G348</f>
        <v>0</v>
      </c>
    </row>
    <row r="1633" spans="1:7" ht="12.75" x14ac:dyDescent="0.25">
      <c r="A1633" s="264" t="str">
        <f>ხარჯები!A349</f>
        <v>33</v>
      </c>
      <c r="B1633" s="277" t="str">
        <f>ხარჯები!B349</f>
        <v>ვალდებულებების კლება</v>
      </c>
      <c r="C1633" s="265">
        <f>ხარჯები!C349</f>
        <v>69.599999999999994</v>
      </c>
      <c r="D1633" s="265">
        <f>ხარჯები!D349</f>
        <v>0</v>
      </c>
      <c r="E1633" s="265">
        <f>ხარჯები!E349</f>
        <v>0</v>
      </c>
      <c r="F1633" s="265">
        <f>ხარჯები!F349</f>
        <v>0</v>
      </c>
      <c r="G1633" s="265">
        <f>ხარჯები!G349</f>
        <v>0</v>
      </c>
    </row>
    <row r="1634" spans="1:7" ht="35.25" customHeight="1" x14ac:dyDescent="0.25">
      <c r="A1634" s="268" t="str">
        <f>ხარჯები!A350</f>
        <v>02 10</v>
      </c>
      <c r="B1634" s="269" t="str">
        <f>ხარჯები!B350</f>
        <v>საპროექტო-სახარჯთაღრიცხვო სამუშაოების პროგრამა</v>
      </c>
      <c r="C1634" s="270">
        <f>ხარჯები!C350</f>
        <v>69.7</v>
      </c>
      <c r="D1634" s="270">
        <f>ხარჯები!D350</f>
        <v>290</v>
      </c>
      <c r="E1634" s="270">
        <f>ხარჯები!E350</f>
        <v>320</v>
      </c>
      <c r="F1634" s="270">
        <f>ხარჯები!F350</f>
        <v>0</v>
      </c>
      <c r="G1634" s="270">
        <f>ხარჯები!G350</f>
        <v>320</v>
      </c>
    </row>
    <row r="1635" spans="1:7" ht="12.75" x14ac:dyDescent="0.25">
      <c r="A1635" s="264" t="str">
        <f>ხარჯები!A351</f>
        <v>2</v>
      </c>
      <c r="B1635" s="277" t="str">
        <f>ხარჯები!B351</f>
        <v>ხარჯები</v>
      </c>
      <c r="C1635" s="265">
        <f>ხარჯები!C351</f>
        <v>0</v>
      </c>
      <c r="D1635" s="265">
        <f>ხარჯები!D351</f>
        <v>80</v>
      </c>
      <c r="E1635" s="265">
        <f>ხარჯები!E351</f>
        <v>80</v>
      </c>
      <c r="F1635" s="265">
        <f>ხარჯები!F351</f>
        <v>0</v>
      </c>
      <c r="G1635" s="265">
        <f>ხარჯები!G351</f>
        <v>80</v>
      </c>
    </row>
    <row r="1636" spans="1:7" ht="12.75" x14ac:dyDescent="0.25">
      <c r="A1636" s="264" t="str">
        <f>ხარჯები!A352</f>
        <v>28</v>
      </c>
      <c r="B1636" s="277" t="str">
        <f>ხარჯები!B352</f>
        <v>სხვა ხარჯები</v>
      </c>
      <c r="C1636" s="265">
        <f>ხარჯები!C352</f>
        <v>0</v>
      </c>
      <c r="D1636" s="265">
        <f>ხარჯები!D352</f>
        <v>80</v>
      </c>
      <c r="E1636" s="265">
        <f>ხარჯები!E352</f>
        <v>80</v>
      </c>
      <c r="F1636" s="265">
        <f>ხარჯები!F352</f>
        <v>0</v>
      </c>
      <c r="G1636" s="265">
        <f>ხარჯები!G352</f>
        <v>80</v>
      </c>
    </row>
    <row r="1637" spans="1:7" ht="12.75" x14ac:dyDescent="0.25">
      <c r="A1637" s="264" t="str">
        <f>ხარჯები!A353</f>
        <v>31</v>
      </c>
      <c r="B1637" s="277" t="str">
        <f>ხარჯები!B353</f>
        <v>არაფინანსური აქტივების ზრდა</v>
      </c>
      <c r="C1637" s="265">
        <f>ხარჯები!C353</f>
        <v>65.400000000000006</v>
      </c>
      <c r="D1637" s="265">
        <f>ხარჯები!D353</f>
        <v>210</v>
      </c>
      <c r="E1637" s="265">
        <f>ხარჯები!E353</f>
        <v>240</v>
      </c>
      <c r="F1637" s="265">
        <f>ხარჯები!F353</f>
        <v>0</v>
      </c>
      <c r="G1637" s="265">
        <f>ხარჯები!G353</f>
        <v>240</v>
      </c>
    </row>
    <row r="1638" spans="1:7" ht="12.75" x14ac:dyDescent="0.25">
      <c r="A1638" s="264" t="str">
        <f>ხარჯები!A354</f>
        <v>33</v>
      </c>
      <c r="B1638" s="277" t="str">
        <f>ხარჯები!B354</f>
        <v>ვალდებულებების კლება</v>
      </c>
      <c r="C1638" s="265">
        <f>ხარჯები!C354</f>
        <v>4.3</v>
      </c>
      <c r="D1638" s="265">
        <f>ხარჯები!D354</f>
        <v>0</v>
      </c>
      <c r="E1638" s="265">
        <f>ხარჯები!E354</f>
        <v>0</v>
      </c>
      <c r="F1638" s="265">
        <f>ხარჯები!F354</f>
        <v>0</v>
      </c>
      <c r="G1638" s="265">
        <f>ხარჯები!G354</f>
        <v>0</v>
      </c>
    </row>
    <row r="1639" spans="1:7" ht="55.5" customHeight="1" x14ac:dyDescent="0.25">
      <c r="A1639" s="268" t="str">
        <f>ხარჯები!A355</f>
        <v>02 11</v>
      </c>
      <c r="B1639" s="269" t="str">
        <f>ხარჯები!B355</f>
        <v>საპროექტო დოკუმენტაციისა და სამშენებლო სამუშაოების ტექნიკური ზედამხედველობის მომსახურება</v>
      </c>
      <c r="C1639" s="270">
        <f>ხარჯები!C355</f>
        <v>0</v>
      </c>
      <c r="D1639" s="270">
        <f>ხარჯები!D355</f>
        <v>612.6</v>
      </c>
      <c r="E1639" s="270">
        <f>ხარჯები!E355</f>
        <v>650</v>
      </c>
      <c r="F1639" s="270">
        <f>ხარჯები!F355</f>
        <v>0</v>
      </c>
      <c r="G1639" s="270">
        <f>ხარჯები!G355</f>
        <v>650</v>
      </c>
    </row>
    <row r="1640" spans="1:7" ht="12.75" x14ac:dyDescent="0.25">
      <c r="A1640" s="264" t="str">
        <f>ხარჯები!A356</f>
        <v>2</v>
      </c>
      <c r="B1640" s="277" t="str">
        <f>ხარჯები!B356</f>
        <v>ხარჯები</v>
      </c>
      <c r="C1640" s="265">
        <f>ხარჯები!C356</f>
        <v>0</v>
      </c>
      <c r="D1640" s="265">
        <f>ხარჯები!D356</f>
        <v>262.60000000000002</v>
      </c>
      <c r="E1640" s="265">
        <f>ხარჯები!E356</f>
        <v>0</v>
      </c>
      <c r="F1640" s="265">
        <f>ხარჯები!F356</f>
        <v>0</v>
      </c>
      <c r="G1640" s="265">
        <f>ხარჯები!G356</f>
        <v>0</v>
      </c>
    </row>
    <row r="1641" spans="1:7" ht="12.75" x14ac:dyDescent="0.25">
      <c r="A1641" s="264" t="str">
        <f>ხარჯები!A357</f>
        <v>22</v>
      </c>
      <c r="B1641" s="277" t="str">
        <f>ხარჯები!B357</f>
        <v>საქონელი და მომსახურება</v>
      </c>
      <c r="C1641" s="265">
        <f>ხარჯები!C357</f>
        <v>0</v>
      </c>
      <c r="D1641" s="265">
        <f>ხარჯები!D357</f>
        <v>262.60000000000002</v>
      </c>
      <c r="E1641" s="265">
        <f>ხარჯები!E357</f>
        <v>0</v>
      </c>
      <c r="F1641" s="265">
        <f>ხარჯები!F357</f>
        <v>0</v>
      </c>
      <c r="G1641" s="265">
        <f>ხარჯები!G357</f>
        <v>0</v>
      </c>
    </row>
    <row r="1642" spans="1:7" ht="12.75" x14ac:dyDescent="0.25">
      <c r="A1642" s="264" t="str">
        <f>ხარჯები!A358</f>
        <v>31</v>
      </c>
      <c r="B1642" s="277" t="str">
        <f>ხარჯები!B358</f>
        <v>არაფინანსური აქტივების ზრდა</v>
      </c>
      <c r="C1642" s="265">
        <f>ხარჯები!C358</f>
        <v>0</v>
      </c>
      <c r="D1642" s="265">
        <f>ხარჯები!D358</f>
        <v>350</v>
      </c>
      <c r="E1642" s="265">
        <f>ხარჯები!E358</f>
        <v>650</v>
      </c>
      <c r="F1642" s="265">
        <f>ხარჯები!F358</f>
        <v>0</v>
      </c>
      <c r="G1642" s="265">
        <f>ხარჯები!G358</f>
        <v>650</v>
      </c>
    </row>
    <row r="1643" spans="1:7" ht="35.25" customHeight="1" x14ac:dyDescent="0.25">
      <c r="A1643" s="268" t="str">
        <f>ხარჯები!A359</f>
        <v>03 00</v>
      </c>
      <c r="B1643" s="269" t="str">
        <f>ხარჯები!B359</f>
        <v>დასუფთავება და გარემოს დაცვა</v>
      </c>
      <c r="C1643" s="270">
        <f>ხარჯები!C359</f>
        <v>6558.6999999999989</v>
      </c>
      <c r="D1643" s="270">
        <f>ხარჯები!D359</f>
        <v>5625.1</v>
      </c>
      <c r="E1643" s="270">
        <f>ხარჯები!E359</f>
        <v>6098.2</v>
      </c>
      <c r="F1643" s="270">
        <f>ხარჯები!F359</f>
        <v>3.2</v>
      </c>
      <c r="G1643" s="270">
        <f>ხარჯები!G359</f>
        <v>6095</v>
      </c>
    </row>
    <row r="1644" spans="1:7" ht="12.75" x14ac:dyDescent="0.25">
      <c r="A1644" s="264">
        <f>ხარჯები!A360</f>
        <v>0</v>
      </c>
      <c r="B1644" s="277" t="str">
        <f>ხარჯები!B360</f>
        <v>მომუშავეთა რიცხოვნობა</v>
      </c>
      <c r="C1644" s="265">
        <f>ხარჯები!C360</f>
        <v>0</v>
      </c>
      <c r="D1644" s="265">
        <f>ხარჯები!D360</f>
        <v>0</v>
      </c>
      <c r="E1644" s="265">
        <f>ხარჯები!E360</f>
        <v>0</v>
      </c>
      <c r="F1644" s="265">
        <f>ხარჯები!F360</f>
        <v>0</v>
      </c>
      <c r="G1644" s="265">
        <f>ხარჯები!G360</f>
        <v>0</v>
      </c>
    </row>
    <row r="1645" spans="1:7" ht="12.75" x14ac:dyDescent="0.25">
      <c r="A1645" s="264" t="str">
        <f>ხარჯები!A361</f>
        <v>2</v>
      </c>
      <c r="B1645" s="277" t="str">
        <f>ხარჯები!B361</f>
        <v>ხარჯები</v>
      </c>
      <c r="C1645" s="265">
        <f>ხარჯები!C361</f>
        <v>6290.5999999999995</v>
      </c>
      <c r="D1645" s="265">
        <f>ხარჯები!D361</f>
        <v>5315.1</v>
      </c>
      <c r="E1645" s="265">
        <f>ხარჯები!E361</f>
        <v>6095</v>
      </c>
      <c r="F1645" s="265">
        <f>ხარჯები!F361</f>
        <v>0</v>
      </c>
      <c r="G1645" s="265">
        <f>ხარჯები!G361</f>
        <v>6095</v>
      </c>
    </row>
    <row r="1646" spans="1:7" ht="12.75" x14ac:dyDescent="0.25">
      <c r="A1646" s="264" t="str">
        <f>ხარჯები!A362</f>
        <v>21</v>
      </c>
      <c r="B1646" s="277" t="str">
        <f>ხარჯები!B362</f>
        <v>შრომის ანაზღაურება</v>
      </c>
      <c r="C1646" s="265">
        <f>ხარჯები!C362</f>
        <v>0</v>
      </c>
      <c r="D1646" s="265">
        <f>ხარჯები!D362</f>
        <v>0</v>
      </c>
      <c r="E1646" s="265">
        <f>ხარჯები!E362</f>
        <v>3893.7</v>
      </c>
      <c r="F1646" s="265">
        <f>ხარჯები!F362</f>
        <v>0</v>
      </c>
      <c r="G1646" s="265">
        <f>ხარჯები!G362</f>
        <v>3893.7</v>
      </c>
    </row>
    <row r="1647" spans="1:7" ht="12.75" x14ac:dyDescent="0.25">
      <c r="A1647" s="264" t="str">
        <f>ხარჯები!A363</f>
        <v>22</v>
      </c>
      <c r="B1647" s="277" t="str">
        <f>ხარჯები!B363</f>
        <v>საქონელი და მომსახურება</v>
      </c>
      <c r="C1647" s="265">
        <f>ხარჯები!C363</f>
        <v>0</v>
      </c>
      <c r="D1647" s="265">
        <f>ხარჯები!D363</f>
        <v>450</v>
      </c>
      <c r="E1647" s="265">
        <f>ხარჯები!E363</f>
        <v>2161.3000000000002</v>
      </c>
      <c r="F1647" s="265">
        <f>ხარჯები!F363</f>
        <v>0</v>
      </c>
      <c r="G1647" s="265">
        <f>ხარჯები!G363</f>
        <v>2161.3000000000002</v>
      </c>
    </row>
    <row r="1648" spans="1:7" ht="12.75" x14ac:dyDescent="0.25">
      <c r="A1648" s="264" t="str">
        <f>ხარჯები!A364</f>
        <v>24</v>
      </c>
      <c r="B1648" s="277" t="str">
        <f>ხარჯები!B364</f>
        <v>პროცენტი</v>
      </c>
      <c r="C1648" s="265">
        <f>ხარჯები!C364</f>
        <v>0</v>
      </c>
      <c r="D1648" s="265">
        <f>ხარჯები!D364</f>
        <v>0</v>
      </c>
      <c r="E1648" s="265">
        <f>ხარჯები!E364</f>
        <v>0</v>
      </c>
      <c r="F1648" s="265">
        <f>ხარჯები!F364</f>
        <v>0</v>
      </c>
      <c r="G1648" s="265">
        <f>ხარჯები!G364</f>
        <v>0</v>
      </c>
    </row>
    <row r="1649" spans="1:7" ht="12.75" x14ac:dyDescent="0.25">
      <c r="A1649" s="264" t="str">
        <f>ხარჯები!A365</f>
        <v>25</v>
      </c>
      <c r="B1649" s="277" t="str">
        <f>ხარჯები!B365</f>
        <v>სუბსიდიები</v>
      </c>
      <c r="C1649" s="265">
        <f>ხარჯები!C365</f>
        <v>6290.2</v>
      </c>
      <c r="D1649" s="265">
        <f>ხარჯები!D365</f>
        <v>4865.1000000000004</v>
      </c>
      <c r="E1649" s="265">
        <f>ხარჯები!E365</f>
        <v>0</v>
      </c>
      <c r="F1649" s="265">
        <f>ხარჯები!F365</f>
        <v>0</v>
      </c>
      <c r="G1649" s="265">
        <f>ხარჯები!G365</f>
        <v>0</v>
      </c>
    </row>
    <row r="1650" spans="1:7" ht="12.75" x14ac:dyDescent="0.25">
      <c r="A1650" s="264" t="str">
        <f>ხარჯები!A366</f>
        <v>26</v>
      </c>
      <c r="B1650" s="277" t="str">
        <f>ხარჯები!B366</f>
        <v>გრანტები</v>
      </c>
      <c r="C1650" s="265">
        <f>ხარჯები!C366</f>
        <v>0.4</v>
      </c>
      <c r="D1650" s="265">
        <f>ხარჯები!D366</f>
        <v>0</v>
      </c>
      <c r="E1650" s="265">
        <f>ხარჯები!E366</f>
        <v>0</v>
      </c>
      <c r="F1650" s="265">
        <f>ხარჯები!F366</f>
        <v>0</v>
      </c>
      <c r="G1650" s="265">
        <f>ხარჯები!G366</f>
        <v>0</v>
      </c>
    </row>
    <row r="1651" spans="1:7" ht="12.75" x14ac:dyDescent="0.25">
      <c r="A1651" s="264" t="str">
        <f>ხარჯები!A367</f>
        <v>27</v>
      </c>
      <c r="B1651" s="277" t="str">
        <f>ხარჯები!B367</f>
        <v>სოციალური უზრუნველყოფა</v>
      </c>
      <c r="C1651" s="265">
        <f>ხარჯები!C367</f>
        <v>0</v>
      </c>
      <c r="D1651" s="265">
        <f>ხარჯები!D367</f>
        <v>0</v>
      </c>
      <c r="E1651" s="265">
        <f>ხარჯები!E367</f>
        <v>40</v>
      </c>
      <c r="F1651" s="265">
        <f>ხარჯები!F367</f>
        <v>0</v>
      </c>
      <c r="G1651" s="265">
        <f>ხარჯები!G367</f>
        <v>40</v>
      </c>
    </row>
    <row r="1652" spans="1:7" ht="12.75" x14ac:dyDescent="0.25">
      <c r="A1652" s="264" t="str">
        <f>ხარჯები!A368</f>
        <v>28</v>
      </c>
      <c r="B1652" s="277" t="str">
        <f>ხარჯები!B368</f>
        <v>სხვა ხარჯები</v>
      </c>
      <c r="C1652" s="265">
        <f>ხარჯები!C368</f>
        <v>0</v>
      </c>
      <c r="D1652" s="265">
        <f>ხარჯები!D368</f>
        <v>0</v>
      </c>
      <c r="E1652" s="265">
        <f>ხარჯები!E368</f>
        <v>0</v>
      </c>
      <c r="F1652" s="265">
        <f>ხარჯები!F368</f>
        <v>0</v>
      </c>
      <c r="G1652" s="265">
        <f>ხარჯები!G368</f>
        <v>0</v>
      </c>
    </row>
    <row r="1653" spans="1:7" ht="12.75" x14ac:dyDescent="0.25">
      <c r="A1653" s="264" t="str">
        <f>ხარჯები!A369</f>
        <v>31</v>
      </c>
      <c r="B1653" s="277" t="str">
        <f>ხარჯები!B369</f>
        <v>არაფინანსური აქტივების ზრდა</v>
      </c>
      <c r="C1653" s="265">
        <f>ხარჯები!C369</f>
        <v>267.60000000000002</v>
      </c>
      <c r="D1653" s="265">
        <f>ხარჯები!D369</f>
        <v>310</v>
      </c>
      <c r="E1653" s="265">
        <f>ხარჯები!E369</f>
        <v>3.2</v>
      </c>
      <c r="F1653" s="265">
        <f>ხარჯები!F369</f>
        <v>3.2</v>
      </c>
      <c r="G1653" s="265">
        <f>ხარჯები!G369</f>
        <v>0</v>
      </c>
    </row>
    <row r="1654" spans="1:7" ht="12.75" x14ac:dyDescent="0.25">
      <c r="A1654" s="264" t="str">
        <f>ხარჯები!A370</f>
        <v>32</v>
      </c>
      <c r="B1654" s="277" t="str">
        <f>ხარჯები!B370</f>
        <v>ფინანსური აქტივების ზრდა</v>
      </c>
      <c r="C1654" s="265">
        <f>ხარჯები!C370</f>
        <v>0</v>
      </c>
      <c r="D1654" s="265">
        <f>ხარჯები!D370</f>
        <v>0</v>
      </c>
      <c r="E1654" s="265">
        <f>ხარჯები!E370</f>
        <v>0</v>
      </c>
      <c r="F1654" s="265">
        <f>ხარჯები!F370</f>
        <v>0</v>
      </c>
      <c r="G1654" s="265">
        <f>ხარჯები!G370</f>
        <v>0</v>
      </c>
    </row>
    <row r="1655" spans="1:7" ht="12.75" x14ac:dyDescent="0.25">
      <c r="A1655" s="264" t="str">
        <f>ხარჯები!A371</f>
        <v>33</v>
      </c>
      <c r="B1655" s="277" t="str">
        <f>ხარჯები!B371</f>
        <v>ვალდებულებების კლება</v>
      </c>
      <c r="C1655" s="265">
        <f>ხარჯები!C371</f>
        <v>0.5</v>
      </c>
      <c r="D1655" s="265">
        <f>ხარჯები!D371</f>
        <v>0</v>
      </c>
      <c r="E1655" s="265">
        <f>ხარჯები!E371</f>
        <v>0</v>
      </c>
      <c r="F1655" s="265">
        <f>ხარჯები!F371</f>
        <v>0</v>
      </c>
      <c r="G1655" s="265">
        <f>ხარჯები!G371</f>
        <v>0</v>
      </c>
    </row>
    <row r="1656" spans="1:7" ht="35.25" customHeight="1" x14ac:dyDescent="0.25">
      <c r="A1656" s="268" t="str">
        <f>ხარჯები!A372</f>
        <v>03 01</v>
      </c>
      <c r="B1656" s="269" t="str">
        <f>ხარჯები!B372</f>
        <v>ქალაქის დასუფთავება და ნარჩენების გატანა</v>
      </c>
      <c r="C1656" s="270">
        <f>ხარჯები!C372</f>
        <v>5427.9</v>
      </c>
      <c r="D1656" s="270">
        <f>ხარჯები!D372</f>
        <v>4800</v>
      </c>
      <c r="E1656" s="270">
        <f>ხარჯები!E372</f>
        <v>4664.8</v>
      </c>
      <c r="F1656" s="270">
        <f>ხარჯები!F372</f>
        <v>0</v>
      </c>
      <c r="G1656" s="270">
        <f>ხარჯები!G372</f>
        <v>4664.8</v>
      </c>
    </row>
    <row r="1657" spans="1:7" ht="12.75" x14ac:dyDescent="0.25">
      <c r="A1657" s="264">
        <f>ხარჯები!A373</f>
        <v>0</v>
      </c>
      <c r="B1657" s="277" t="str">
        <f>ხარჯები!B373</f>
        <v>მომუშავეთა რიცხოვნობა</v>
      </c>
      <c r="C1657" s="265">
        <f>ხარჯები!C373</f>
        <v>0</v>
      </c>
      <c r="D1657" s="265">
        <f>ხარჯები!D373</f>
        <v>0</v>
      </c>
      <c r="E1657" s="265">
        <f>ხარჯები!E373</f>
        <v>0</v>
      </c>
      <c r="F1657" s="265">
        <f>ხარჯები!F373</f>
        <v>0</v>
      </c>
      <c r="G1657" s="265">
        <f>ხარჯები!G373</f>
        <v>0</v>
      </c>
    </row>
    <row r="1658" spans="1:7" ht="12.75" x14ac:dyDescent="0.25">
      <c r="A1658" s="264" t="str">
        <f>ხარჯები!A374</f>
        <v>2</v>
      </c>
      <c r="B1658" s="277" t="str">
        <f>ხარჯები!B374</f>
        <v>ხარჯები</v>
      </c>
      <c r="C1658" s="265">
        <f>ხარჯები!C374</f>
        <v>5385.7</v>
      </c>
      <c r="D1658" s="265">
        <f>ხარჯები!D374</f>
        <v>4800</v>
      </c>
      <c r="E1658" s="265">
        <f>ხარჯები!E374</f>
        <v>4664.8</v>
      </c>
      <c r="F1658" s="265">
        <f>ხარჯები!F374</f>
        <v>0</v>
      </c>
      <c r="G1658" s="265">
        <f>ხარჯები!G374</f>
        <v>4664.8</v>
      </c>
    </row>
    <row r="1659" spans="1:7" ht="12.75" x14ac:dyDescent="0.25">
      <c r="A1659" s="264" t="str">
        <f>ხარჯები!A375</f>
        <v>21</v>
      </c>
      <c r="B1659" s="277" t="str">
        <f>ხარჯები!B375</f>
        <v>შრომის ანაზღაურება</v>
      </c>
      <c r="C1659" s="265">
        <f>ხარჯები!C375</f>
        <v>0</v>
      </c>
      <c r="D1659" s="265">
        <f>ხარჯები!D375</f>
        <v>0</v>
      </c>
      <c r="E1659" s="265">
        <f>ხარჯები!E375</f>
        <v>3484.5</v>
      </c>
      <c r="F1659" s="265">
        <f>ხარჯები!F375</f>
        <v>0</v>
      </c>
      <c r="G1659" s="265">
        <f>ხარჯები!G375</f>
        <v>3484.5</v>
      </c>
    </row>
    <row r="1660" spans="1:7" ht="12.75" x14ac:dyDescent="0.25">
      <c r="A1660" s="264" t="str">
        <f>ხარჯები!A376</f>
        <v>22</v>
      </c>
      <c r="B1660" s="277" t="str">
        <f>ხარჯები!B376</f>
        <v>საქონელი და მომსახურება</v>
      </c>
      <c r="C1660" s="265">
        <f>ხარჯები!C376</f>
        <v>0</v>
      </c>
      <c r="D1660" s="265">
        <f>ხარჯები!D376</f>
        <v>0</v>
      </c>
      <c r="E1660" s="265">
        <f>ხარჯები!E376</f>
        <v>1144.8</v>
      </c>
      <c r="F1660" s="265">
        <f>ხარჯები!F376</f>
        <v>0</v>
      </c>
      <c r="G1660" s="265">
        <f>ხარჯები!G376</f>
        <v>1144.8</v>
      </c>
    </row>
    <row r="1661" spans="1:7" ht="12.75" x14ac:dyDescent="0.25">
      <c r="A1661" s="264" t="str">
        <f>ხარჯები!A377</f>
        <v>25</v>
      </c>
      <c r="B1661" s="277" t="str">
        <f>ხარჯები!B377</f>
        <v>სუბსიდიები</v>
      </c>
      <c r="C1661" s="265">
        <f>ხარჯები!C377</f>
        <v>5385.7</v>
      </c>
      <c r="D1661" s="265">
        <f>ხარჯები!D377</f>
        <v>4800</v>
      </c>
      <c r="E1661" s="265">
        <f>ხარჯები!E377</f>
        <v>0</v>
      </c>
      <c r="F1661" s="265">
        <f>ხარჯები!F377</f>
        <v>0</v>
      </c>
      <c r="G1661" s="265">
        <f>ხარჯები!G377</f>
        <v>0</v>
      </c>
    </row>
    <row r="1662" spans="1:7" ht="12.75" x14ac:dyDescent="0.25">
      <c r="A1662" s="264" t="str">
        <f>ხარჯები!A378</f>
        <v>27</v>
      </c>
      <c r="B1662" s="277" t="str">
        <f>ხარჯები!B378</f>
        <v>სოციალური უზრუნველყოფა</v>
      </c>
      <c r="C1662" s="265">
        <f>ხარჯები!C378</f>
        <v>0</v>
      </c>
      <c r="D1662" s="265">
        <f>ხარჯები!D378</f>
        <v>0</v>
      </c>
      <c r="E1662" s="265">
        <f>ხარჯები!E378</f>
        <v>35.5</v>
      </c>
      <c r="F1662" s="265">
        <f>ხარჯები!F378</f>
        <v>0</v>
      </c>
      <c r="G1662" s="265">
        <f>ხარჯები!G378</f>
        <v>35.5</v>
      </c>
    </row>
    <row r="1663" spans="1:7" ht="12.75" x14ac:dyDescent="0.25">
      <c r="A1663" s="264" t="str">
        <f>ხარჯები!A379</f>
        <v>31</v>
      </c>
      <c r="B1663" s="277" t="str">
        <f>ხარჯები!B379</f>
        <v>არაფინანსური აქტივების ზრდა</v>
      </c>
      <c r="C1663" s="265">
        <f>ხარჯები!C379</f>
        <v>41.7</v>
      </c>
      <c r="D1663" s="265">
        <f>ხარჯები!D379</f>
        <v>0</v>
      </c>
      <c r="E1663" s="265">
        <f>ხარჯები!E379</f>
        <v>0</v>
      </c>
      <c r="F1663" s="265">
        <f>ხარჯები!F379</f>
        <v>0</v>
      </c>
      <c r="G1663" s="265">
        <f>ხარჯები!G379</f>
        <v>0</v>
      </c>
    </row>
    <row r="1664" spans="1:7" ht="12.75" x14ac:dyDescent="0.25">
      <c r="A1664" s="264" t="str">
        <f>ხარჯები!A380</f>
        <v>33</v>
      </c>
      <c r="B1664" s="277" t="str">
        <f>ხარჯები!B380</f>
        <v>ვალდებულებების კლება</v>
      </c>
      <c r="C1664" s="265">
        <f>ხარჯები!C380</f>
        <v>0.5</v>
      </c>
      <c r="D1664" s="265">
        <f>ხარჯები!D380</f>
        <v>0</v>
      </c>
      <c r="E1664" s="265">
        <f>ხარჯები!E380</f>
        <v>0</v>
      </c>
      <c r="F1664" s="265">
        <f>ხარჯები!F380</f>
        <v>0</v>
      </c>
      <c r="G1664" s="265">
        <f>ხარჯები!G380</f>
        <v>0</v>
      </c>
    </row>
    <row r="1665" spans="1:7" ht="35.25" customHeight="1" x14ac:dyDescent="0.25">
      <c r="A1665" s="268" t="str">
        <f>ხარჯები!A381</f>
        <v>03 02</v>
      </c>
      <c r="B1665" s="269" t="str">
        <f>ხარჯები!B381</f>
        <v>მწვანე ნარგავების მოვლა - პატრონობა, განვითარება</v>
      </c>
      <c r="C1665" s="270">
        <f>ხარჯები!C381</f>
        <v>1130.7999999999997</v>
      </c>
      <c r="D1665" s="270">
        <f>ხარჯები!D381</f>
        <v>825.1</v>
      </c>
      <c r="E1665" s="270">
        <f>ხარჯები!E381</f>
        <v>1066.8</v>
      </c>
      <c r="F1665" s="270">
        <f>ხარჯები!F381</f>
        <v>3.2</v>
      </c>
      <c r="G1665" s="270">
        <f>ხარჯები!G381</f>
        <v>1063.5999999999999</v>
      </c>
    </row>
    <row r="1666" spans="1:7" ht="12.75" x14ac:dyDescent="0.25">
      <c r="A1666" s="264">
        <f>ხარჯები!A382</f>
        <v>0</v>
      </c>
      <c r="B1666" s="277" t="str">
        <f>ხარჯები!B382</f>
        <v>მომუშავეთა რიცხოვნობა</v>
      </c>
      <c r="C1666" s="265">
        <f>ხარჯები!C382</f>
        <v>0</v>
      </c>
      <c r="D1666" s="265">
        <f>ხარჯები!D382</f>
        <v>0</v>
      </c>
      <c r="E1666" s="265">
        <f>ხარჯები!E382</f>
        <v>0</v>
      </c>
      <c r="F1666" s="265">
        <f>ხარჯები!F382</f>
        <v>0</v>
      </c>
      <c r="G1666" s="265">
        <f>ხარჯები!G382</f>
        <v>0</v>
      </c>
    </row>
    <row r="1667" spans="1:7" ht="12.75" x14ac:dyDescent="0.25">
      <c r="A1667" s="264" t="str">
        <f>ხარჯები!A383</f>
        <v>2</v>
      </c>
      <c r="B1667" s="277" t="str">
        <f>ხარჯები!B383</f>
        <v>ხარჯები</v>
      </c>
      <c r="C1667" s="265">
        <f>ხარჯები!C383</f>
        <v>904.9</v>
      </c>
      <c r="D1667" s="265">
        <f>ხარჯები!D383</f>
        <v>515.1</v>
      </c>
      <c r="E1667" s="265">
        <f>ხარჯები!E383</f>
        <v>1063.5999999999999</v>
      </c>
      <c r="F1667" s="265">
        <f>ხარჯები!F383</f>
        <v>0</v>
      </c>
      <c r="G1667" s="265">
        <f>ხარჯები!G383</f>
        <v>1063.5999999999999</v>
      </c>
    </row>
    <row r="1668" spans="1:7" ht="12.75" x14ac:dyDescent="0.25">
      <c r="A1668" s="264" t="str">
        <f>ხარჯები!A384</f>
        <v>21</v>
      </c>
      <c r="B1668" s="277" t="str">
        <f>ხარჯები!B384</f>
        <v>შრომის ანაზღაურება</v>
      </c>
      <c r="C1668" s="265">
        <f>ხარჯები!C384</f>
        <v>0</v>
      </c>
      <c r="D1668" s="265">
        <f>ხარჯები!D384</f>
        <v>0</v>
      </c>
      <c r="E1668" s="265">
        <f>ხარჯები!E384</f>
        <v>181.1</v>
      </c>
      <c r="F1668" s="265">
        <f>ხარჯები!F384</f>
        <v>0</v>
      </c>
      <c r="G1668" s="265">
        <f>ხარჯები!G384</f>
        <v>181.1</v>
      </c>
    </row>
    <row r="1669" spans="1:7" ht="12.75" x14ac:dyDescent="0.25">
      <c r="A1669" s="264" t="str">
        <f>ხარჯები!A385</f>
        <v>22</v>
      </c>
      <c r="B1669" s="277" t="str">
        <f>ხარჯები!B385</f>
        <v>საქონელი და მომსახურება</v>
      </c>
      <c r="C1669" s="265">
        <f>ხარჯები!C385</f>
        <v>0</v>
      </c>
      <c r="D1669" s="265">
        <f>ხარჯები!D385</f>
        <v>450</v>
      </c>
      <c r="E1669" s="265">
        <f>ხარჯები!E385</f>
        <v>880.5</v>
      </c>
      <c r="F1669" s="265">
        <f>ხარჯები!F385</f>
        <v>0</v>
      </c>
      <c r="G1669" s="265">
        <f>ხარჯები!G385</f>
        <v>880.5</v>
      </c>
    </row>
    <row r="1670" spans="1:7" ht="12.75" x14ac:dyDescent="0.25">
      <c r="A1670" s="264" t="str">
        <f>ხარჯები!A386</f>
        <v>25</v>
      </c>
      <c r="B1670" s="277" t="str">
        <f>ხარჯები!B386</f>
        <v>სუბსიდიები</v>
      </c>
      <c r="C1670" s="265">
        <f>ხარჯები!C386</f>
        <v>904.5</v>
      </c>
      <c r="D1670" s="265">
        <f>ხარჯები!D386</f>
        <v>65.099999999999994</v>
      </c>
      <c r="E1670" s="265">
        <f>ხარჯები!E386</f>
        <v>0</v>
      </c>
      <c r="F1670" s="265">
        <f>ხარჯები!F386</f>
        <v>0</v>
      </c>
      <c r="G1670" s="265">
        <f>ხარჯები!G386</f>
        <v>0</v>
      </c>
    </row>
    <row r="1671" spans="1:7" ht="12.75" x14ac:dyDescent="0.25">
      <c r="A1671" s="264" t="str">
        <f>ხარჯები!A387</f>
        <v>26</v>
      </c>
      <c r="B1671" s="277" t="str">
        <f>ხარჯები!B387</f>
        <v>გრანტები</v>
      </c>
      <c r="C1671" s="265">
        <f>ხარჯები!C387</f>
        <v>0.4</v>
      </c>
      <c r="D1671" s="265">
        <f>ხარჯები!D387</f>
        <v>0</v>
      </c>
      <c r="E1671" s="265">
        <f>ხარჯები!E387</f>
        <v>0</v>
      </c>
      <c r="F1671" s="265">
        <f>ხარჯები!F387</f>
        <v>0</v>
      </c>
      <c r="G1671" s="265">
        <f>ხარჯები!G387</f>
        <v>0</v>
      </c>
    </row>
    <row r="1672" spans="1:7" ht="12.75" x14ac:dyDescent="0.25">
      <c r="A1672" s="264" t="str">
        <f>ხარჯები!A388</f>
        <v>27</v>
      </c>
      <c r="B1672" s="277" t="str">
        <f>ხარჯები!B388</f>
        <v>სოციალური უზრუნველყოფა</v>
      </c>
      <c r="C1672" s="265">
        <f>ხარჯები!C388</f>
        <v>0</v>
      </c>
      <c r="D1672" s="265">
        <f>ხარჯები!D388</f>
        <v>0</v>
      </c>
      <c r="E1672" s="265">
        <f>ხარჯები!E388</f>
        <v>2</v>
      </c>
      <c r="F1672" s="265">
        <f>ხარჯები!F388</f>
        <v>0</v>
      </c>
      <c r="G1672" s="265">
        <f>ხარჯები!G388</f>
        <v>2</v>
      </c>
    </row>
    <row r="1673" spans="1:7" ht="12.75" x14ac:dyDescent="0.25">
      <c r="A1673" s="264" t="str">
        <f>ხარჯები!A389</f>
        <v>31</v>
      </c>
      <c r="B1673" s="277" t="str">
        <f>ხარჯები!B389</f>
        <v>არაფინანსური აქტივების ზრდა</v>
      </c>
      <c r="C1673" s="265">
        <f>ხარჯები!C389</f>
        <v>225.9</v>
      </c>
      <c r="D1673" s="265">
        <f>ხარჯები!D389</f>
        <v>310</v>
      </c>
      <c r="E1673" s="265">
        <f>ხარჯები!E389</f>
        <v>3.2</v>
      </c>
      <c r="F1673" s="265">
        <f>ხარჯები!F389</f>
        <v>3.2</v>
      </c>
      <c r="G1673" s="265">
        <f>ხარჯები!G389</f>
        <v>0</v>
      </c>
    </row>
    <row r="1674" spans="1:7" ht="44.25" customHeight="1" x14ac:dyDescent="0.25">
      <c r="A1674" s="268" t="str">
        <f>ხარჯები!A390</f>
        <v>03 02 01</v>
      </c>
      <c r="B1674" s="269" t="str">
        <f>ხარჯები!B390</f>
        <v>ქალაქის გამწვანების მოვლა-პატრონობისა და სკვერების კეთილმოწყობის ღონისძიებები</v>
      </c>
      <c r="C1674" s="270">
        <f>ხარჯები!C390</f>
        <v>595.69999999999993</v>
      </c>
      <c r="D1674" s="270">
        <f>ხარჯები!D390</f>
        <v>760</v>
      </c>
      <c r="E1674" s="270">
        <f>ხარჯები!E390</f>
        <v>803.2</v>
      </c>
      <c r="F1674" s="270">
        <f>ხარჯები!F390</f>
        <v>3.2</v>
      </c>
      <c r="G1674" s="270">
        <f>ხარჯები!G390</f>
        <v>800</v>
      </c>
    </row>
    <row r="1675" spans="1:7" ht="12.75" x14ac:dyDescent="0.25">
      <c r="A1675" s="264" t="str">
        <f>ხარჯები!A391</f>
        <v>2</v>
      </c>
      <c r="B1675" s="277" t="str">
        <f>ხარჯები!B391</f>
        <v>ხარჯები</v>
      </c>
      <c r="C1675" s="265">
        <f>ხარჯები!C391</f>
        <v>505.9</v>
      </c>
      <c r="D1675" s="265">
        <f>ხარჯები!D391</f>
        <v>450</v>
      </c>
      <c r="E1675" s="265">
        <f>ხარჯები!E391</f>
        <v>800</v>
      </c>
      <c r="F1675" s="265">
        <f>ხარჯები!F391</f>
        <v>0</v>
      </c>
      <c r="G1675" s="265">
        <f>ხარჯები!G391</f>
        <v>800</v>
      </c>
    </row>
    <row r="1676" spans="1:7" ht="12.75" x14ac:dyDescent="0.25">
      <c r="A1676" s="264" t="str">
        <f>ხარჯები!A392</f>
        <v>22</v>
      </c>
      <c r="B1676" s="277" t="str">
        <f>ხარჯები!B392</f>
        <v>საქონელი და მომსახურება</v>
      </c>
      <c r="C1676" s="265">
        <f>ხარჯები!C392</f>
        <v>0</v>
      </c>
      <c r="D1676" s="265">
        <f>ხარჯები!D392</f>
        <v>450</v>
      </c>
      <c r="E1676" s="265">
        <f>ხარჯები!E392</f>
        <v>800</v>
      </c>
      <c r="F1676" s="265">
        <f>ხარჯები!F392</f>
        <v>0</v>
      </c>
      <c r="G1676" s="265">
        <f>ხარჯები!G392</f>
        <v>800</v>
      </c>
    </row>
    <row r="1677" spans="1:7" ht="12.75" x14ac:dyDescent="0.25">
      <c r="A1677" s="264" t="str">
        <f>ხარჯები!A393</f>
        <v>25</v>
      </c>
      <c r="B1677" s="277" t="str">
        <f>ხარჯები!B393</f>
        <v>სუბსიდიები</v>
      </c>
      <c r="C1677" s="265">
        <f>ხარჯები!C393</f>
        <v>505.9</v>
      </c>
      <c r="D1677" s="265">
        <f>ხარჯები!D393</f>
        <v>0</v>
      </c>
      <c r="E1677" s="265">
        <f>ხარჯები!E393</f>
        <v>0</v>
      </c>
      <c r="F1677" s="265">
        <f>ხარჯები!F393</f>
        <v>0</v>
      </c>
      <c r="G1677" s="265">
        <f>ხარჯები!G393</f>
        <v>0</v>
      </c>
    </row>
    <row r="1678" spans="1:7" ht="12.75" x14ac:dyDescent="0.25">
      <c r="A1678" s="264" t="str">
        <f>ხარჯები!A394</f>
        <v>31</v>
      </c>
      <c r="B1678" s="277" t="str">
        <f>ხარჯები!B394</f>
        <v>არაფინანსური აქტივების ზრდა</v>
      </c>
      <c r="C1678" s="265">
        <f>ხარჯები!C394</f>
        <v>89.8</v>
      </c>
      <c r="D1678" s="265">
        <f>ხარჯები!D394</f>
        <v>310</v>
      </c>
      <c r="E1678" s="265">
        <f>ხარჯები!E394</f>
        <v>3.2</v>
      </c>
      <c r="F1678" s="265">
        <f>ხარჯები!F394</f>
        <v>3.2</v>
      </c>
      <c r="G1678" s="265">
        <f>ხარჯები!G394</f>
        <v>0</v>
      </c>
    </row>
    <row r="1679" spans="1:7" ht="35.25" customHeight="1" x14ac:dyDescent="0.25">
      <c r="A1679" s="268" t="str">
        <f>ხარჯები!A395</f>
        <v>03 02 02</v>
      </c>
      <c r="B1679" s="269" t="str">
        <f>ხარჯები!B395</f>
        <v>ხე-მცენარეების გადაბელვა</v>
      </c>
      <c r="C1679" s="270">
        <f>ხარჯები!C395</f>
        <v>0</v>
      </c>
      <c r="D1679" s="270">
        <f>ხარჯები!D395</f>
        <v>0</v>
      </c>
      <c r="E1679" s="270">
        <f>ხარჯები!E395</f>
        <v>263.60000000000002</v>
      </c>
      <c r="F1679" s="270">
        <f>ხარჯები!F395</f>
        <v>0</v>
      </c>
      <c r="G1679" s="270">
        <f>ხარჯები!G395</f>
        <v>263.60000000000002</v>
      </c>
    </row>
    <row r="1680" spans="1:7" ht="12.75" x14ac:dyDescent="0.25">
      <c r="A1680" s="264">
        <f>ხარჯები!A396</f>
        <v>0</v>
      </c>
      <c r="B1680" s="277" t="str">
        <f>ხარჯები!B396</f>
        <v>მომუშავეთა რიცხოვნობა</v>
      </c>
      <c r="C1680" s="265">
        <f>ხარჯები!C396</f>
        <v>0</v>
      </c>
      <c r="D1680" s="265">
        <f>ხარჯები!D396</f>
        <v>0</v>
      </c>
      <c r="E1680" s="265">
        <f>ხარჯები!E396</f>
        <v>0</v>
      </c>
      <c r="F1680" s="265">
        <f>ხარჯები!F396</f>
        <v>0</v>
      </c>
      <c r="G1680" s="265">
        <f>ხარჯები!G396</f>
        <v>0</v>
      </c>
    </row>
    <row r="1681" spans="1:7" ht="12.75" x14ac:dyDescent="0.25">
      <c r="A1681" s="264" t="str">
        <f>ხარჯები!A397</f>
        <v>2</v>
      </c>
      <c r="B1681" s="277" t="str">
        <f>ხარჯები!B397</f>
        <v>ხარჯები</v>
      </c>
      <c r="C1681" s="265">
        <f>ხარჯები!C397</f>
        <v>0</v>
      </c>
      <c r="D1681" s="265">
        <f>ხარჯები!D397</f>
        <v>0</v>
      </c>
      <c r="E1681" s="265">
        <f>ხარჯები!E397</f>
        <v>263.60000000000002</v>
      </c>
      <c r="F1681" s="265">
        <f>ხარჯები!F397</f>
        <v>0</v>
      </c>
      <c r="G1681" s="265">
        <f>ხარჯები!G397</f>
        <v>263.60000000000002</v>
      </c>
    </row>
    <row r="1682" spans="1:7" ht="12.75" x14ac:dyDescent="0.25">
      <c r="A1682" s="264" t="str">
        <f>ხარჯები!A398</f>
        <v>21</v>
      </c>
      <c r="B1682" s="277" t="str">
        <f>ხარჯები!B398</f>
        <v>შრომის ანაზღაურება</v>
      </c>
      <c r="C1682" s="265">
        <f>ხარჯები!C398</f>
        <v>0</v>
      </c>
      <c r="D1682" s="265">
        <f>ხარჯები!D398</f>
        <v>0</v>
      </c>
      <c r="E1682" s="265">
        <f>ხარჯები!E398</f>
        <v>181.1</v>
      </c>
      <c r="F1682" s="265">
        <f>ხარჯები!F398</f>
        <v>0</v>
      </c>
      <c r="G1682" s="265">
        <f>ხარჯები!G398</f>
        <v>181.1</v>
      </c>
    </row>
    <row r="1683" spans="1:7" ht="12.75" x14ac:dyDescent="0.25">
      <c r="A1683" s="264" t="str">
        <f>ხარჯები!A399</f>
        <v>22</v>
      </c>
      <c r="B1683" s="277" t="str">
        <f>ხარჯები!B399</f>
        <v>საქონელი და მომსახურება</v>
      </c>
      <c r="C1683" s="265">
        <f>ხარჯები!C399</f>
        <v>0</v>
      </c>
      <c r="D1683" s="265">
        <f>ხარჯები!D399</f>
        <v>0</v>
      </c>
      <c r="E1683" s="265">
        <f>ხარჯები!E399</f>
        <v>80.5</v>
      </c>
      <c r="F1683" s="265">
        <f>ხარჯები!F399</f>
        <v>0</v>
      </c>
      <c r="G1683" s="265">
        <f>ხარჯები!G399</f>
        <v>80.5</v>
      </c>
    </row>
    <row r="1684" spans="1:7" ht="12.75" x14ac:dyDescent="0.25">
      <c r="A1684" s="264" t="str">
        <f>ხარჯები!A400</f>
        <v>27</v>
      </c>
      <c r="B1684" s="277" t="str">
        <f>ხარჯები!B400</f>
        <v>სოციალური უზრუნველყოფა</v>
      </c>
      <c r="C1684" s="265">
        <f>ხარჯები!C400</f>
        <v>0</v>
      </c>
      <c r="D1684" s="265">
        <f>ხარჯები!D400</f>
        <v>0</v>
      </c>
      <c r="E1684" s="265">
        <f>ხარჯები!E400</f>
        <v>2</v>
      </c>
      <c r="F1684" s="265">
        <f>ხარჯები!F400</f>
        <v>0</v>
      </c>
      <c r="G1684" s="265">
        <f>ხარჯები!G400</f>
        <v>2</v>
      </c>
    </row>
    <row r="1685" spans="1:7" ht="35.25" customHeight="1" x14ac:dyDescent="0.25">
      <c r="A1685" s="268" t="str">
        <f>ხარჯები!A401</f>
        <v>03 02 03</v>
      </c>
      <c r="B1685" s="269" t="str">
        <f>ხარჯები!B401</f>
        <v>მოსწავლე ახალგაზრდობის პარკი</v>
      </c>
      <c r="C1685" s="270">
        <f>ხარჯები!C401</f>
        <v>152.29999999999998</v>
      </c>
      <c r="D1685" s="270">
        <f>ხარჯები!D401</f>
        <v>27.1</v>
      </c>
      <c r="E1685" s="270">
        <f>ხარჯები!E401</f>
        <v>0</v>
      </c>
      <c r="F1685" s="270">
        <f>ხარჯები!F401</f>
        <v>0</v>
      </c>
      <c r="G1685" s="270">
        <f>ხარჯები!G401</f>
        <v>0</v>
      </c>
    </row>
    <row r="1686" spans="1:7" ht="12.75" x14ac:dyDescent="0.25">
      <c r="A1686" s="264" t="str">
        <f>ხარჯები!A402</f>
        <v>2</v>
      </c>
      <c r="B1686" s="277" t="str">
        <f>ხარჯები!B402</f>
        <v>ხარჯები</v>
      </c>
      <c r="C1686" s="265">
        <f>ხარჯები!C402</f>
        <v>142.1</v>
      </c>
      <c r="D1686" s="265">
        <f>ხარჯები!D402</f>
        <v>27.1</v>
      </c>
      <c r="E1686" s="265">
        <f>ხარჯები!E402</f>
        <v>0</v>
      </c>
      <c r="F1686" s="265">
        <f>ხარჯები!F402</f>
        <v>0</v>
      </c>
      <c r="G1686" s="265">
        <f>ხარჯები!G402</f>
        <v>0</v>
      </c>
    </row>
    <row r="1687" spans="1:7" ht="12.75" x14ac:dyDescent="0.25">
      <c r="A1687" s="264" t="str">
        <f>ხარჯები!A403</f>
        <v>25</v>
      </c>
      <c r="B1687" s="277" t="str">
        <f>ხარჯები!B403</f>
        <v>სუბსიდიები</v>
      </c>
      <c r="C1687" s="265">
        <f>ხარჯები!C403</f>
        <v>142.1</v>
      </c>
      <c r="D1687" s="265">
        <f>ხარჯები!D403</f>
        <v>27.1</v>
      </c>
      <c r="E1687" s="265">
        <f>ხარჯები!E403</f>
        <v>0</v>
      </c>
      <c r="F1687" s="265">
        <f>ხარჯები!F403</f>
        <v>0</v>
      </c>
      <c r="G1687" s="265">
        <f>ხარჯები!G403</f>
        <v>0</v>
      </c>
    </row>
    <row r="1688" spans="1:7" ht="12.75" x14ac:dyDescent="0.25">
      <c r="A1688" s="264" t="str">
        <f>ხარჯები!A404</f>
        <v>31</v>
      </c>
      <c r="B1688" s="277" t="str">
        <f>ხარჯები!B404</f>
        <v>არაფინანსური აქტივების ზრდა</v>
      </c>
      <c r="C1688" s="265">
        <f>ხარჯები!C404</f>
        <v>10.199999999999999</v>
      </c>
      <c r="D1688" s="265">
        <f>ხარჯები!D404</f>
        <v>0</v>
      </c>
      <c r="E1688" s="265">
        <f>ხარჯები!E404</f>
        <v>0</v>
      </c>
      <c r="F1688" s="265">
        <f>ხარჯები!F404</f>
        <v>0</v>
      </c>
      <c r="G1688" s="265">
        <f>ხარჯები!G404</f>
        <v>0</v>
      </c>
    </row>
    <row r="1689" spans="1:7" ht="35.25" customHeight="1" x14ac:dyDescent="0.25">
      <c r="A1689" s="268" t="str">
        <f>ხარჯები!A405</f>
        <v>03 02 04</v>
      </c>
      <c r="B1689" s="269" t="str">
        <f>ხარჯები!B405</f>
        <v>ბოტანიკური ბაღი</v>
      </c>
      <c r="C1689" s="270">
        <f>ხარჯები!C405</f>
        <v>382.79999999999995</v>
      </c>
      <c r="D1689" s="270">
        <f>ხარჯები!D405</f>
        <v>38</v>
      </c>
      <c r="E1689" s="270">
        <f>ხარჯები!E405</f>
        <v>0</v>
      </c>
      <c r="F1689" s="270">
        <f>ხარჯები!F405</f>
        <v>0</v>
      </c>
      <c r="G1689" s="270">
        <f>ხარჯები!G405</f>
        <v>0</v>
      </c>
    </row>
    <row r="1690" spans="1:7" ht="12.75" x14ac:dyDescent="0.25">
      <c r="A1690" s="264" t="str">
        <f>ხარჯები!A406</f>
        <v>2</v>
      </c>
      <c r="B1690" s="277" t="str">
        <f>ხარჯები!B406</f>
        <v>ხარჯები</v>
      </c>
      <c r="C1690" s="265">
        <f>ხარჯები!C406</f>
        <v>256.89999999999998</v>
      </c>
      <c r="D1690" s="265">
        <f>ხარჯები!D406</f>
        <v>38</v>
      </c>
      <c r="E1690" s="265">
        <f>ხარჯები!E406</f>
        <v>0</v>
      </c>
      <c r="F1690" s="265">
        <f>ხარჯები!F406</f>
        <v>0</v>
      </c>
      <c r="G1690" s="265">
        <f>ხარჯები!G406</f>
        <v>0</v>
      </c>
    </row>
    <row r="1691" spans="1:7" ht="12.75" x14ac:dyDescent="0.25">
      <c r="A1691" s="264" t="str">
        <f>ხარჯები!A407</f>
        <v>25</v>
      </c>
      <c r="B1691" s="277" t="str">
        <f>ხარჯები!B407</f>
        <v>სუბსიდიები</v>
      </c>
      <c r="C1691" s="265">
        <f>ხარჯები!C407</f>
        <v>256.5</v>
      </c>
      <c r="D1691" s="265">
        <f>ხარჯები!D407</f>
        <v>38</v>
      </c>
      <c r="E1691" s="265">
        <f>ხარჯები!E407</f>
        <v>0</v>
      </c>
      <c r="F1691" s="265">
        <f>ხარჯები!F407</f>
        <v>0</v>
      </c>
      <c r="G1691" s="265">
        <f>ხარჯები!G407</f>
        <v>0</v>
      </c>
    </row>
    <row r="1692" spans="1:7" ht="12.75" x14ac:dyDescent="0.25">
      <c r="A1692" s="264" t="str">
        <f>ხარჯები!A408</f>
        <v>26</v>
      </c>
      <c r="B1692" s="277" t="str">
        <f>ხარჯები!B408</f>
        <v>გრანტები</v>
      </c>
      <c r="C1692" s="265">
        <f>ხარჯები!C408</f>
        <v>0.4</v>
      </c>
      <c r="D1692" s="265">
        <f>ხარჯები!D408</f>
        <v>0</v>
      </c>
      <c r="E1692" s="265">
        <f>ხარჯები!E408</f>
        <v>0</v>
      </c>
      <c r="F1692" s="265">
        <f>ხარჯები!F408</f>
        <v>0</v>
      </c>
      <c r="G1692" s="265">
        <f>ხარჯები!G408</f>
        <v>0</v>
      </c>
    </row>
    <row r="1693" spans="1:7" ht="16.5" customHeight="1" x14ac:dyDescent="0.25">
      <c r="A1693" s="264" t="str">
        <f>ხარჯები!A409</f>
        <v>31</v>
      </c>
      <c r="B1693" s="277" t="str">
        <f>ხარჯები!B409</f>
        <v>არაფინანსური აქტივების ზრდა</v>
      </c>
      <c r="C1693" s="265">
        <f>ხარჯები!C409</f>
        <v>125.9</v>
      </c>
      <c r="D1693" s="265">
        <f>ხარჯები!D409</f>
        <v>0</v>
      </c>
      <c r="E1693" s="265">
        <f>ხარჯები!E409</f>
        <v>0</v>
      </c>
      <c r="F1693" s="265">
        <f>ხარჯები!F409</f>
        <v>0</v>
      </c>
      <c r="G1693" s="265">
        <f>ხარჯები!G409</f>
        <v>0</v>
      </c>
    </row>
    <row r="1694" spans="1:7" ht="1.5" hidden="1" customHeight="1" x14ac:dyDescent="0.25">
      <c r="A1694" s="268" t="str">
        <f>ხარჯები!A410</f>
        <v>03 03</v>
      </c>
      <c r="B1694" s="269" t="str">
        <f>ხარჯები!B410</f>
        <v>კაპიტალური დაბანდებები დასუფთავების სფეროში</v>
      </c>
      <c r="C1694" s="270">
        <f>ხარჯები!C410</f>
        <v>0</v>
      </c>
      <c r="D1694" s="270">
        <f>ხარჯები!D410</f>
        <v>0</v>
      </c>
      <c r="E1694" s="270">
        <f>ხარჯები!E410</f>
        <v>0</v>
      </c>
      <c r="F1694" s="270">
        <f>ხარჯები!F410</f>
        <v>0</v>
      </c>
      <c r="G1694" s="270">
        <f>ხარჯები!G410</f>
        <v>0</v>
      </c>
    </row>
    <row r="1695" spans="1:7" ht="12.75" hidden="1" x14ac:dyDescent="0.25">
      <c r="A1695" s="264">
        <f>ხარჯები!A411</f>
        <v>0</v>
      </c>
      <c r="B1695" s="277" t="str">
        <f>ხარჯები!B411</f>
        <v>მომუშავეთა რიცხოვნობა</v>
      </c>
      <c r="C1695" s="265">
        <f>ხარჯები!C411</f>
        <v>0</v>
      </c>
      <c r="D1695" s="265">
        <f>ხარჯები!D411</f>
        <v>0</v>
      </c>
      <c r="E1695" s="265">
        <f>ხარჯები!E411</f>
        <v>0</v>
      </c>
      <c r="F1695" s="265">
        <f>ხარჯები!F411</f>
        <v>0</v>
      </c>
      <c r="G1695" s="265">
        <f>ხარჯები!G411</f>
        <v>0</v>
      </c>
    </row>
    <row r="1696" spans="1:7" ht="12.75" hidden="1" x14ac:dyDescent="0.25">
      <c r="A1696" s="264" t="str">
        <f>ხარჯები!A412</f>
        <v>2</v>
      </c>
      <c r="B1696" s="277" t="str">
        <f>ხარჯები!B412</f>
        <v>ხარჯები</v>
      </c>
      <c r="C1696" s="265">
        <f>ხარჯები!C412</f>
        <v>0</v>
      </c>
      <c r="D1696" s="265">
        <f>ხარჯები!D412</f>
        <v>0</v>
      </c>
      <c r="E1696" s="265">
        <f>ხარჯები!E412</f>
        <v>0</v>
      </c>
      <c r="F1696" s="265">
        <f>ხარჯები!F412</f>
        <v>0</v>
      </c>
      <c r="G1696" s="265">
        <f>ხარჯები!G412</f>
        <v>0</v>
      </c>
    </row>
    <row r="1697" spans="1:7" ht="12.75" hidden="1" x14ac:dyDescent="0.25">
      <c r="A1697" s="264" t="str">
        <f>ხარჯები!A413</f>
        <v>21</v>
      </c>
      <c r="B1697" s="277" t="str">
        <f>ხარჯები!B413</f>
        <v>შრომის ანაზღაურება</v>
      </c>
      <c r="C1697" s="265">
        <f>ხარჯები!C413</f>
        <v>0</v>
      </c>
      <c r="D1697" s="265">
        <f>ხარჯები!D413</f>
        <v>0</v>
      </c>
      <c r="E1697" s="265">
        <f>ხარჯები!E413</f>
        <v>0</v>
      </c>
      <c r="F1697" s="265">
        <f>ხარჯები!F413</f>
        <v>0</v>
      </c>
      <c r="G1697" s="265">
        <f>ხარჯები!G413</f>
        <v>0</v>
      </c>
    </row>
    <row r="1698" spans="1:7" ht="12.75" hidden="1" x14ac:dyDescent="0.25">
      <c r="A1698" s="264" t="str">
        <f>ხარჯები!A414</f>
        <v>22</v>
      </c>
      <c r="B1698" s="277" t="str">
        <f>ხარჯები!B414</f>
        <v>საქონელი და მომსახურება</v>
      </c>
      <c r="C1698" s="265">
        <f>ხარჯები!C414</f>
        <v>0</v>
      </c>
      <c r="D1698" s="265">
        <f>ხარჯები!D414</f>
        <v>0</v>
      </c>
      <c r="E1698" s="265">
        <f>ხარჯები!E414</f>
        <v>0</v>
      </c>
      <c r="F1698" s="265">
        <f>ხარჯები!F414</f>
        <v>0</v>
      </c>
      <c r="G1698" s="265">
        <f>ხარჯები!G414</f>
        <v>0</v>
      </c>
    </row>
    <row r="1699" spans="1:7" ht="12.75" hidden="1" x14ac:dyDescent="0.25">
      <c r="A1699" s="264" t="str">
        <f>ხარჯები!A415</f>
        <v>24</v>
      </c>
      <c r="B1699" s="277" t="str">
        <f>ხარჯები!B415</f>
        <v>პროცენტი</v>
      </c>
      <c r="C1699" s="265">
        <f>ხარჯები!C415</f>
        <v>0</v>
      </c>
      <c r="D1699" s="265">
        <f>ხარჯები!D415</f>
        <v>0</v>
      </c>
      <c r="E1699" s="265">
        <f>ხარჯები!E415</f>
        <v>0</v>
      </c>
      <c r="F1699" s="265">
        <f>ხარჯები!F415</f>
        <v>0</v>
      </c>
      <c r="G1699" s="265">
        <f>ხარჯები!G415</f>
        <v>0</v>
      </c>
    </row>
    <row r="1700" spans="1:7" ht="12.75" hidden="1" x14ac:dyDescent="0.25">
      <c r="A1700" s="264" t="str">
        <f>ხარჯები!A416</f>
        <v>25</v>
      </c>
      <c r="B1700" s="277" t="str">
        <f>ხარჯები!B416</f>
        <v>სუბსიდიები</v>
      </c>
      <c r="C1700" s="265">
        <f>ხარჯები!C416</f>
        <v>0</v>
      </c>
      <c r="D1700" s="265">
        <f>ხარჯები!D416</f>
        <v>0</v>
      </c>
      <c r="E1700" s="265">
        <f>ხარჯები!E416</f>
        <v>0</v>
      </c>
      <c r="F1700" s="265">
        <f>ხარჯები!F416</f>
        <v>0</v>
      </c>
      <c r="G1700" s="265">
        <f>ხარჯები!G416</f>
        <v>0</v>
      </c>
    </row>
    <row r="1701" spans="1:7" ht="12.75" hidden="1" x14ac:dyDescent="0.25">
      <c r="A1701" s="264" t="str">
        <f>ხარჯები!A417</f>
        <v>26</v>
      </c>
      <c r="B1701" s="277" t="str">
        <f>ხარჯები!B417</f>
        <v>გრანტები</v>
      </c>
      <c r="C1701" s="265">
        <f>ხარჯები!C417</f>
        <v>0</v>
      </c>
      <c r="D1701" s="265">
        <f>ხარჯები!D417</f>
        <v>0</v>
      </c>
      <c r="E1701" s="265">
        <f>ხარჯები!E417</f>
        <v>0</v>
      </c>
      <c r="F1701" s="265">
        <f>ხარჯები!F417</f>
        <v>0</v>
      </c>
      <c r="G1701" s="265">
        <f>ხარჯები!G417</f>
        <v>0</v>
      </c>
    </row>
    <row r="1702" spans="1:7" ht="12.75" hidden="1" x14ac:dyDescent="0.25">
      <c r="A1702" s="264" t="str">
        <f>ხარჯები!A418</f>
        <v>27</v>
      </c>
      <c r="B1702" s="277" t="str">
        <f>ხარჯები!B418</f>
        <v>სოციალური უზრუნველყოფა</v>
      </c>
      <c r="C1702" s="265">
        <f>ხარჯები!C418</f>
        <v>0</v>
      </c>
      <c r="D1702" s="265">
        <f>ხარჯები!D418</f>
        <v>0</v>
      </c>
      <c r="E1702" s="265">
        <f>ხარჯები!E418</f>
        <v>0</v>
      </c>
      <c r="F1702" s="265">
        <f>ხარჯები!F418</f>
        <v>0</v>
      </c>
      <c r="G1702" s="265">
        <f>ხარჯები!G418</f>
        <v>0</v>
      </c>
    </row>
    <row r="1703" spans="1:7" ht="12.75" hidden="1" x14ac:dyDescent="0.25">
      <c r="A1703" s="264" t="str">
        <f>ხარჯები!A419</f>
        <v>28</v>
      </c>
      <c r="B1703" s="277" t="str">
        <f>ხარჯები!B419</f>
        <v>სხვა ხარჯები</v>
      </c>
      <c r="C1703" s="265">
        <f>ხარჯები!C419</f>
        <v>0</v>
      </c>
      <c r="D1703" s="265">
        <f>ხარჯები!D419</f>
        <v>0</v>
      </c>
      <c r="E1703" s="265">
        <f>ხარჯები!E419</f>
        <v>0</v>
      </c>
      <c r="F1703" s="265">
        <f>ხარჯები!F419</f>
        <v>0</v>
      </c>
      <c r="G1703" s="265">
        <f>ხარჯები!G419</f>
        <v>0</v>
      </c>
    </row>
    <row r="1704" spans="1:7" ht="12.75" hidden="1" x14ac:dyDescent="0.25">
      <c r="A1704" s="264" t="str">
        <f>ხარჯები!A420</f>
        <v>31</v>
      </c>
      <c r="B1704" s="277" t="str">
        <f>ხარჯები!B420</f>
        <v>არაფინანსური აქტივების ზრდა</v>
      </c>
      <c r="C1704" s="265">
        <f>ხარჯები!C420</f>
        <v>0</v>
      </c>
      <c r="D1704" s="265">
        <f>ხარჯები!D420</f>
        <v>0</v>
      </c>
      <c r="E1704" s="265">
        <f>ხარჯები!E420</f>
        <v>0</v>
      </c>
      <c r="F1704" s="265">
        <f>ხარჯები!F420</f>
        <v>0</v>
      </c>
      <c r="G1704" s="265">
        <f>ხარჯები!G420</f>
        <v>0</v>
      </c>
    </row>
    <row r="1705" spans="1:7" ht="12.75" hidden="1" x14ac:dyDescent="0.25">
      <c r="A1705" s="264" t="str">
        <f>ხარჯები!A421</f>
        <v>32</v>
      </c>
      <c r="B1705" s="277" t="str">
        <f>ხარჯები!B421</f>
        <v>ფინანსური აქტივების ზრდა</v>
      </c>
      <c r="C1705" s="265">
        <f>ხარჯები!C421</f>
        <v>0</v>
      </c>
      <c r="D1705" s="265">
        <f>ხარჯები!D421</f>
        <v>0</v>
      </c>
      <c r="E1705" s="265">
        <f>ხარჯები!E421</f>
        <v>0</v>
      </c>
      <c r="F1705" s="265">
        <f>ხარჯები!F421</f>
        <v>0</v>
      </c>
      <c r="G1705" s="265">
        <f>ხარჯები!G421</f>
        <v>0</v>
      </c>
    </row>
    <row r="1706" spans="1:7" ht="12.75" hidden="1" x14ac:dyDescent="0.25">
      <c r="A1706" s="264" t="str">
        <f>ხარჯები!A422</f>
        <v>33</v>
      </c>
      <c r="B1706" s="277" t="str">
        <f>ხარჯები!B422</f>
        <v>ვალდებულებების კლება</v>
      </c>
      <c r="C1706" s="265">
        <f>ხარჯები!C422</f>
        <v>0</v>
      </c>
      <c r="D1706" s="265">
        <f>ხარჯები!D422</f>
        <v>0</v>
      </c>
      <c r="E1706" s="265">
        <f>ხარჯები!E422</f>
        <v>0</v>
      </c>
      <c r="F1706" s="265">
        <f>ხარჯები!F422</f>
        <v>0</v>
      </c>
      <c r="G1706" s="265">
        <f>ხარჯები!G422</f>
        <v>0</v>
      </c>
    </row>
    <row r="1707" spans="1:7" ht="35.25" customHeight="1" x14ac:dyDescent="0.25">
      <c r="A1707" s="268" t="str">
        <f>ხარჯები!A423</f>
        <v>03 04</v>
      </c>
      <c r="B1707" s="269" t="str">
        <f>ხარჯები!B423</f>
        <v>უპატრონო ცხოველების ოპერირება</v>
      </c>
      <c r="C1707" s="270">
        <f>ხარჯები!C423</f>
        <v>0</v>
      </c>
      <c r="D1707" s="270">
        <f>ხარჯები!D423</f>
        <v>0</v>
      </c>
      <c r="E1707" s="270">
        <f>ხარჯები!E423</f>
        <v>366.6</v>
      </c>
      <c r="F1707" s="270">
        <f>ხარჯები!F423</f>
        <v>0</v>
      </c>
      <c r="G1707" s="270">
        <f>ხარჯები!G423</f>
        <v>366.6</v>
      </c>
    </row>
    <row r="1708" spans="1:7" ht="12.75" x14ac:dyDescent="0.25">
      <c r="A1708" s="264">
        <f>ხარჯები!A424</f>
        <v>0</v>
      </c>
      <c r="B1708" s="277" t="str">
        <f>ხარჯები!B424</f>
        <v>მომუშავეთა რიცხოვნობა</v>
      </c>
      <c r="C1708" s="265">
        <f>ხარჯები!C424</f>
        <v>0</v>
      </c>
      <c r="D1708" s="265">
        <f>ხარჯები!D424</f>
        <v>0</v>
      </c>
      <c r="E1708" s="265">
        <f>ხარჯები!E424</f>
        <v>0</v>
      </c>
      <c r="F1708" s="265">
        <f>ხარჯები!F424</f>
        <v>0</v>
      </c>
      <c r="G1708" s="265">
        <f>ხარჯები!G424</f>
        <v>0</v>
      </c>
    </row>
    <row r="1709" spans="1:7" ht="12.75" x14ac:dyDescent="0.25">
      <c r="A1709" s="264" t="str">
        <f>ხარჯები!A425</f>
        <v>2</v>
      </c>
      <c r="B1709" s="277" t="str">
        <f>ხარჯები!B425</f>
        <v>ხარჯები</v>
      </c>
      <c r="C1709" s="265">
        <f>ხარჯები!C425</f>
        <v>0</v>
      </c>
      <c r="D1709" s="265">
        <f>ხარჯები!D425</f>
        <v>0</v>
      </c>
      <c r="E1709" s="265">
        <f>ხარჯები!E425</f>
        <v>366.6</v>
      </c>
      <c r="F1709" s="265">
        <f>ხარჯები!F425</f>
        <v>0</v>
      </c>
      <c r="G1709" s="265">
        <f>ხარჯები!G425</f>
        <v>366.6</v>
      </c>
    </row>
    <row r="1710" spans="1:7" ht="12.75" x14ac:dyDescent="0.25">
      <c r="A1710" s="264" t="str">
        <f>ხარჯები!A426</f>
        <v>21</v>
      </c>
      <c r="B1710" s="277" t="str">
        <f>ხარჯები!B426</f>
        <v>შრომის ანაზღაურება</v>
      </c>
      <c r="C1710" s="265">
        <f>ხარჯები!C426</f>
        <v>0</v>
      </c>
      <c r="D1710" s="265">
        <f>ხარჯები!D426</f>
        <v>0</v>
      </c>
      <c r="E1710" s="265">
        <f>ხარჯები!E426</f>
        <v>228.1</v>
      </c>
      <c r="F1710" s="265">
        <f>ხარჯები!F426</f>
        <v>0</v>
      </c>
      <c r="G1710" s="265">
        <f>ხარჯები!G426</f>
        <v>228.1</v>
      </c>
    </row>
    <row r="1711" spans="1:7" ht="12.75" x14ac:dyDescent="0.25">
      <c r="A1711" s="264" t="str">
        <f>ხარჯები!A427</f>
        <v>22</v>
      </c>
      <c r="B1711" s="277" t="str">
        <f>ხარჯები!B427</f>
        <v>საქონელი და მომსახურება</v>
      </c>
      <c r="C1711" s="265">
        <f>ხარჯები!C427</f>
        <v>0</v>
      </c>
      <c r="D1711" s="265">
        <f>ხარჯები!D427</f>
        <v>0</v>
      </c>
      <c r="E1711" s="265">
        <f>ხარჯები!E427</f>
        <v>136</v>
      </c>
      <c r="F1711" s="265">
        <f>ხარჯები!F427</f>
        <v>0</v>
      </c>
      <c r="G1711" s="265">
        <f>ხარჯები!G427</f>
        <v>136</v>
      </c>
    </row>
    <row r="1712" spans="1:7" ht="12.75" x14ac:dyDescent="0.25">
      <c r="A1712" s="264" t="str">
        <f>ხარჯები!A428</f>
        <v>27</v>
      </c>
      <c r="B1712" s="277" t="str">
        <f>ხარჯები!B428</f>
        <v>სოციალური უზრუნველყოფა</v>
      </c>
      <c r="C1712" s="265">
        <f>ხარჯები!C428</f>
        <v>0</v>
      </c>
      <c r="D1712" s="265">
        <f>ხარჯები!D428</f>
        <v>0</v>
      </c>
      <c r="E1712" s="265">
        <f>ხარჯები!E428</f>
        <v>2.5</v>
      </c>
      <c r="F1712" s="265">
        <f>ხარჯები!F428</f>
        <v>0</v>
      </c>
      <c r="G1712" s="265">
        <f>ხარჯები!G428</f>
        <v>2.5</v>
      </c>
    </row>
    <row r="1713" spans="1:7" ht="35.25" customHeight="1" x14ac:dyDescent="0.25">
      <c r="A1713" s="268" t="str">
        <f>ხარჯები!A429</f>
        <v>04 00</v>
      </c>
      <c r="B1713" s="269" t="str">
        <f>ხარჯები!B429</f>
        <v>განათლება</v>
      </c>
      <c r="C1713" s="270">
        <f>ხარჯები!C429</f>
        <v>9910.6</v>
      </c>
      <c r="D1713" s="270">
        <f>ხარჯები!D429</f>
        <v>10853.1</v>
      </c>
      <c r="E1713" s="270">
        <f>ხარჯები!E429</f>
        <v>11000</v>
      </c>
      <c r="F1713" s="270">
        <f>ხარჯები!F429</f>
        <v>0</v>
      </c>
      <c r="G1713" s="270">
        <f>ხარჯები!G429</f>
        <v>11000</v>
      </c>
    </row>
    <row r="1714" spans="1:7" ht="12.75" x14ac:dyDescent="0.25">
      <c r="A1714" s="264">
        <f>ხარჯები!A430</f>
        <v>0</v>
      </c>
      <c r="B1714" s="277" t="str">
        <f>ხარჯები!B430</f>
        <v>მომუშავეთა რიცხოვნობა</v>
      </c>
      <c r="C1714" s="265">
        <f>ხარჯები!C430</f>
        <v>0</v>
      </c>
      <c r="D1714" s="265">
        <f>ხარჯები!D430</f>
        <v>0</v>
      </c>
      <c r="E1714" s="265">
        <f>ხარჯები!E430</f>
        <v>0</v>
      </c>
      <c r="F1714" s="265">
        <f>ხარჯები!F430</f>
        <v>0</v>
      </c>
      <c r="G1714" s="265">
        <f>ხარჯები!G430</f>
        <v>0</v>
      </c>
    </row>
    <row r="1715" spans="1:7" ht="12.75" x14ac:dyDescent="0.25">
      <c r="A1715" s="264" t="str">
        <f>ხარჯები!A431</f>
        <v>2</v>
      </c>
      <c r="B1715" s="277" t="str">
        <f>ხარჯები!B431</f>
        <v>ხარჯები</v>
      </c>
      <c r="C1715" s="265">
        <f>ხარჯები!C431</f>
        <v>9372.6</v>
      </c>
      <c r="D1715" s="265">
        <f>ხარჯები!D431</f>
        <v>9895</v>
      </c>
      <c r="E1715" s="265">
        <f>ხარჯები!E431</f>
        <v>10700</v>
      </c>
      <c r="F1715" s="265">
        <f>ხარჯები!F431</f>
        <v>0</v>
      </c>
      <c r="G1715" s="265">
        <f>ხარჯები!G431</f>
        <v>10700</v>
      </c>
    </row>
    <row r="1716" spans="1:7" ht="12.75" x14ac:dyDescent="0.25">
      <c r="A1716" s="264" t="str">
        <f>ხარჯები!A432</f>
        <v>21</v>
      </c>
      <c r="B1716" s="277" t="str">
        <f>ხარჯები!B432</f>
        <v>შრომის ანაზღაურება</v>
      </c>
      <c r="C1716" s="265">
        <f>ხარჯები!C432</f>
        <v>0</v>
      </c>
      <c r="D1716" s="265">
        <f>ხარჯები!D432</f>
        <v>0</v>
      </c>
      <c r="E1716" s="265">
        <f>ხარჯები!E432</f>
        <v>7323</v>
      </c>
      <c r="F1716" s="265">
        <f>ხარჯები!F432</f>
        <v>0</v>
      </c>
      <c r="G1716" s="265">
        <f>ხარჯები!G432</f>
        <v>7323</v>
      </c>
    </row>
    <row r="1717" spans="1:7" ht="12.75" x14ac:dyDescent="0.25">
      <c r="A1717" s="264" t="str">
        <f>ხარჯები!A433</f>
        <v>22</v>
      </c>
      <c r="B1717" s="277" t="str">
        <f>ხარჯები!B433</f>
        <v>საქონელი და მომსახურება</v>
      </c>
      <c r="C1717" s="265">
        <f>ხარჯები!C433</f>
        <v>87</v>
      </c>
      <c r="D1717" s="265">
        <f>ხარჯები!D433</f>
        <v>112</v>
      </c>
      <c r="E1717" s="265">
        <f>ხარჯები!E433</f>
        <v>3216</v>
      </c>
      <c r="F1717" s="265">
        <f>ხარჯები!F433</f>
        <v>0</v>
      </c>
      <c r="G1717" s="265">
        <f>ხარჯები!G433</f>
        <v>3216</v>
      </c>
    </row>
    <row r="1718" spans="1:7" ht="12.75" x14ac:dyDescent="0.25">
      <c r="A1718" s="264" t="str">
        <f>ხარჯები!A434</f>
        <v>25</v>
      </c>
      <c r="B1718" s="277" t="str">
        <f>ხარჯები!B434</f>
        <v>სუბსიდიები</v>
      </c>
      <c r="C1718" s="265">
        <f>ხარჯები!C434</f>
        <v>9227.2000000000007</v>
      </c>
      <c r="D1718" s="265">
        <f>ხარჯები!D434</f>
        <v>9730</v>
      </c>
      <c r="E1718" s="265">
        <f>ხარჯები!E434</f>
        <v>10</v>
      </c>
      <c r="F1718" s="265">
        <f>ხარჯები!F434</f>
        <v>0</v>
      </c>
      <c r="G1718" s="265">
        <f>ხარჯები!G434</f>
        <v>10</v>
      </c>
    </row>
    <row r="1719" spans="1:7" ht="12.75" x14ac:dyDescent="0.25">
      <c r="A1719" s="264" t="str">
        <f>ხარჯები!A435</f>
        <v>27</v>
      </c>
      <c r="B1719" s="277" t="str">
        <f>ხარჯები!B435</f>
        <v>სოციალური უზრუნველყოფა</v>
      </c>
      <c r="C1719" s="265">
        <f>ხარჯები!C435</f>
        <v>3.9</v>
      </c>
      <c r="D1719" s="265">
        <f>ხარჯები!D435</f>
        <v>0</v>
      </c>
      <c r="E1719" s="265">
        <f>ხარჯები!E435</f>
        <v>100</v>
      </c>
      <c r="F1719" s="265">
        <f>ხარჯები!F435</f>
        <v>0</v>
      </c>
      <c r="G1719" s="265">
        <f>ხარჯები!G435</f>
        <v>100</v>
      </c>
    </row>
    <row r="1720" spans="1:7" ht="12.75" x14ac:dyDescent="0.25">
      <c r="A1720" s="264" t="str">
        <f>ხარჯები!A436</f>
        <v>28</v>
      </c>
      <c r="B1720" s="277" t="str">
        <f>ხარჯები!B436</f>
        <v>სხვა ხარჯები</v>
      </c>
      <c r="C1720" s="265">
        <f>ხარჯები!C436</f>
        <v>54.5</v>
      </c>
      <c r="D1720" s="265">
        <f>ხარჯები!D436</f>
        <v>53</v>
      </c>
      <c r="E1720" s="265">
        <f>ხარჯები!E436</f>
        <v>51</v>
      </c>
      <c r="F1720" s="265">
        <f>ხარჯები!F436</f>
        <v>0</v>
      </c>
      <c r="G1720" s="265">
        <f>ხარჯები!G436</f>
        <v>51</v>
      </c>
    </row>
    <row r="1721" spans="1:7" ht="12.75" x14ac:dyDescent="0.25">
      <c r="A1721" s="264" t="str">
        <f>ხარჯები!A437</f>
        <v>31</v>
      </c>
      <c r="B1721" s="277" t="str">
        <f>ხარჯები!B437</f>
        <v>არაფინანსური აქტივების ზრდა</v>
      </c>
      <c r="C1721" s="265">
        <f>ხარჯები!C437</f>
        <v>369.5</v>
      </c>
      <c r="D1721" s="265">
        <f>ხარჯები!D437</f>
        <v>958.1</v>
      </c>
      <c r="E1721" s="265">
        <f>ხარჯები!E437</f>
        <v>300</v>
      </c>
      <c r="F1721" s="265">
        <f>ხარჯები!F437</f>
        <v>0</v>
      </c>
      <c r="G1721" s="265">
        <f>ხარჯები!G437</f>
        <v>300</v>
      </c>
    </row>
    <row r="1722" spans="1:7" ht="12.75" x14ac:dyDescent="0.25">
      <c r="A1722" s="264" t="str">
        <f>ხარჯები!A438</f>
        <v>33</v>
      </c>
      <c r="B1722" s="277" t="str">
        <f>ხარჯები!B438</f>
        <v>ვალდებულებების კლება</v>
      </c>
      <c r="C1722" s="265">
        <f>ხარჯები!C438</f>
        <v>168.5</v>
      </c>
      <c r="D1722" s="265">
        <f>ხარჯები!D438</f>
        <v>0</v>
      </c>
      <c r="E1722" s="265">
        <f>ხარჯები!E438</f>
        <v>0</v>
      </c>
      <c r="F1722" s="265">
        <f>ხარჯები!F438</f>
        <v>0</v>
      </c>
      <c r="G1722" s="265">
        <f>ხარჯები!G438</f>
        <v>0</v>
      </c>
    </row>
    <row r="1723" spans="1:7" ht="35.25" customHeight="1" x14ac:dyDescent="0.25">
      <c r="A1723" s="268" t="str">
        <f>ხარჯები!A439</f>
        <v>04 01</v>
      </c>
      <c r="B1723" s="269" t="str">
        <f>ხარჯები!B439</f>
        <v>სკოლამდელი დაწესებულებების ფუნქციონირება</v>
      </c>
      <c r="C1723" s="270">
        <f>ხარჯები!C439</f>
        <v>9410</v>
      </c>
      <c r="D1723" s="270">
        <f>ხარჯები!D439</f>
        <v>10000</v>
      </c>
      <c r="E1723" s="270">
        <f>ხარჯები!E439</f>
        <v>10850</v>
      </c>
      <c r="F1723" s="270">
        <f>ხარჯები!F439</f>
        <v>0</v>
      </c>
      <c r="G1723" s="270">
        <f>ხარჯები!G439</f>
        <v>10850</v>
      </c>
    </row>
    <row r="1724" spans="1:7" ht="12.75" x14ac:dyDescent="0.25">
      <c r="A1724" s="264">
        <f>ხარჯები!A440</f>
        <v>0</v>
      </c>
      <c r="B1724" s="277" t="str">
        <f>ხარჯები!B440</f>
        <v>მომუშავეთა რიცხოვნობა</v>
      </c>
      <c r="C1724" s="265">
        <f>ხარჯები!C440</f>
        <v>0</v>
      </c>
      <c r="D1724" s="265">
        <f>ხარჯები!D440</f>
        <v>0</v>
      </c>
      <c r="E1724" s="265">
        <f>ხარჯები!E440</f>
        <v>0</v>
      </c>
      <c r="F1724" s="265">
        <f>ხარჯები!F440</f>
        <v>0</v>
      </c>
      <c r="G1724" s="265">
        <f>ხარჯები!G440</f>
        <v>0</v>
      </c>
    </row>
    <row r="1725" spans="1:7" ht="12.75" x14ac:dyDescent="0.25">
      <c r="A1725" s="264" t="str">
        <f>ხარჯები!A441</f>
        <v>2</v>
      </c>
      <c r="B1725" s="277" t="str">
        <f>ხარჯები!B441</f>
        <v>ხარჯები</v>
      </c>
      <c r="C1725" s="265">
        <f>ხარჯები!C441</f>
        <v>9192.2000000000007</v>
      </c>
      <c r="D1725" s="265">
        <f>ხარჯები!D441</f>
        <v>9700</v>
      </c>
      <c r="E1725" s="265">
        <f>ხარჯები!E441</f>
        <v>10550</v>
      </c>
      <c r="F1725" s="265">
        <f>ხარჯები!F441</f>
        <v>0</v>
      </c>
      <c r="G1725" s="265">
        <f>ხარჯები!G441</f>
        <v>10550</v>
      </c>
    </row>
    <row r="1726" spans="1:7" ht="12.75" x14ac:dyDescent="0.25">
      <c r="A1726" s="264" t="str">
        <f>ხარჯები!A442</f>
        <v>21</v>
      </c>
      <c r="B1726" s="277" t="str">
        <f>ხარჯები!B442</f>
        <v>შრომის ანაზღაურება</v>
      </c>
      <c r="C1726" s="265">
        <f>ხარჯები!C442</f>
        <v>0</v>
      </c>
      <c r="D1726" s="265">
        <f>ხარჯები!D442</f>
        <v>0</v>
      </c>
      <c r="E1726" s="265">
        <f>ხარჯები!E442</f>
        <v>7323</v>
      </c>
      <c r="F1726" s="265">
        <f>ხარჯები!F442</f>
        <v>0</v>
      </c>
      <c r="G1726" s="265">
        <f>ხარჯები!G442</f>
        <v>7323</v>
      </c>
    </row>
    <row r="1727" spans="1:7" ht="12.75" x14ac:dyDescent="0.25">
      <c r="A1727" s="264" t="str">
        <f>ხარჯები!A443</f>
        <v>22</v>
      </c>
      <c r="B1727" s="277" t="str">
        <f>ხარჯები!B443</f>
        <v>საქონელი და მომსახურება</v>
      </c>
      <c r="C1727" s="265">
        <f>ხარჯები!C443</f>
        <v>0</v>
      </c>
      <c r="D1727" s="265">
        <f>ხარჯები!D443</f>
        <v>0</v>
      </c>
      <c r="E1727" s="265">
        <f>ხარჯები!E443</f>
        <v>3127</v>
      </c>
      <c r="F1727" s="265">
        <f>ხარჯები!F443</f>
        <v>0</v>
      </c>
      <c r="G1727" s="265">
        <f>ხარჯები!G443</f>
        <v>3127</v>
      </c>
    </row>
    <row r="1728" spans="1:7" ht="12.75" x14ac:dyDescent="0.25">
      <c r="A1728" s="264" t="str">
        <f>ხარჯები!A444</f>
        <v>25</v>
      </c>
      <c r="B1728" s="277" t="str">
        <f>ხარჯები!B444</f>
        <v>სუბსიდიები</v>
      </c>
      <c r="C1728" s="265">
        <f>ხარჯები!C444</f>
        <v>9192.2000000000007</v>
      </c>
      <c r="D1728" s="265">
        <f>ხარჯები!D444</f>
        <v>9700</v>
      </c>
      <c r="E1728" s="265">
        <f>ხარჯები!E444</f>
        <v>0</v>
      </c>
      <c r="F1728" s="265">
        <f>ხარჯები!F444</f>
        <v>0</v>
      </c>
      <c r="G1728" s="265">
        <f>ხარჯები!G444</f>
        <v>0</v>
      </c>
    </row>
    <row r="1729" spans="1:7" ht="12.75" x14ac:dyDescent="0.25">
      <c r="A1729" s="264" t="str">
        <f>ხარჯები!A445</f>
        <v>27</v>
      </c>
      <c r="B1729" s="277" t="str">
        <f>ხარჯები!B445</f>
        <v>სოციალური უზრუნველყოფა</v>
      </c>
      <c r="C1729" s="265">
        <f>ხარჯები!C445</f>
        <v>0</v>
      </c>
      <c r="D1729" s="265">
        <f>ხარჯები!D445</f>
        <v>0</v>
      </c>
      <c r="E1729" s="265">
        <f>ხარჯები!E445</f>
        <v>100</v>
      </c>
      <c r="F1729" s="265">
        <f>ხარჯები!F445</f>
        <v>0</v>
      </c>
      <c r="G1729" s="265">
        <f>ხარჯები!G445</f>
        <v>100</v>
      </c>
    </row>
    <row r="1730" spans="1:7" ht="12.75" x14ac:dyDescent="0.25">
      <c r="A1730" s="264" t="str">
        <f>ხარჯები!A446</f>
        <v>31</v>
      </c>
      <c r="B1730" s="277" t="str">
        <f>ხარჯები!B446</f>
        <v>არაფინანსური აქტივების ზრდა</v>
      </c>
      <c r="C1730" s="265">
        <f>ხარჯები!C446</f>
        <v>59.5</v>
      </c>
      <c r="D1730" s="265">
        <f>ხარჯები!D446</f>
        <v>300</v>
      </c>
      <c r="E1730" s="265">
        <f>ხარჯები!E446</f>
        <v>300</v>
      </c>
      <c r="F1730" s="265">
        <f>ხარჯები!F446</f>
        <v>0</v>
      </c>
      <c r="G1730" s="265">
        <f>ხარჯები!G446</f>
        <v>300</v>
      </c>
    </row>
    <row r="1731" spans="1:7" ht="12.75" x14ac:dyDescent="0.25">
      <c r="A1731" s="264" t="str">
        <f>ხარჯები!A447</f>
        <v>33</v>
      </c>
      <c r="B1731" s="277" t="str">
        <f>ხარჯები!B447</f>
        <v>ვალდებულებების კლება</v>
      </c>
      <c r="C1731" s="265">
        <f>ხარჯები!C447</f>
        <v>158.30000000000001</v>
      </c>
      <c r="D1731" s="265">
        <f>ხარჯები!D447</f>
        <v>0</v>
      </c>
      <c r="E1731" s="265">
        <f>ხარჯები!E447</f>
        <v>0</v>
      </c>
      <c r="F1731" s="265">
        <f>ხარჯები!F447</f>
        <v>0</v>
      </c>
      <c r="G1731" s="265">
        <f>ხარჯები!G447</f>
        <v>0</v>
      </c>
    </row>
    <row r="1732" spans="1:7" ht="35.25" customHeight="1" x14ac:dyDescent="0.25">
      <c r="A1732" s="268" t="str">
        <f>ხარჯები!A448</f>
        <v>04 02</v>
      </c>
      <c r="B1732" s="269" t="str">
        <f>ხარჯები!B448</f>
        <v>სკოლამდელი დაწესებულებების რეაბილიტაცია, მშენებლობა</v>
      </c>
      <c r="C1732" s="270">
        <f>ხარჯები!C448</f>
        <v>310</v>
      </c>
      <c r="D1732" s="270">
        <f>ხარჯები!D448</f>
        <v>658.1</v>
      </c>
      <c r="E1732" s="270">
        <f>ხარჯები!E448</f>
        <v>0</v>
      </c>
      <c r="F1732" s="270">
        <f>ხარჯები!F448</f>
        <v>0</v>
      </c>
      <c r="G1732" s="270">
        <f>ხარჯები!G448</f>
        <v>0</v>
      </c>
    </row>
    <row r="1733" spans="1:7" ht="12.75" x14ac:dyDescent="0.25">
      <c r="A1733" s="264" t="str">
        <f>ხარჯები!A449</f>
        <v>31</v>
      </c>
      <c r="B1733" s="277" t="str">
        <f>ხარჯები!B449</f>
        <v>არაფინანსური აქტივების ზრდა</v>
      </c>
      <c r="C1733" s="265">
        <f>ხარჯები!C449</f>
        <v>310</v>
      </c>
      <c r="D1733" s="265">
        <f>ხარჯები!D449</f>
        <v>658.1</v>
      </c>
      <c r="E1733" s="265">
        <f>ხარჯები!E449</f>
        <v>0</v>
      </c>
      <c r="F1733" s="265">
        <f>ხარჯები!F449</f>
        <v>0</v>
      </c>
      <c r="G1733" s="265">
        <f>ხარჯები!G449</f>
        <v>0</v>
      </c>
    </row>
    <row r="1734" spans="1:7" ht="35.25" customHeight="1" x14ac:dyDescent="0.25">
      <c r="A1734" s="268" t="str">
        <f>ხარჯები!A450</f>
        <v>04 03</v>
      </c>
      <c r="B1734" s="269" t="str">
        <f>ხარჯები!B450</f>
        <v>განათლების ღონისძიებები</v>
      </c>
      <c r="C1734" s="270">
        <f>ხარჯები!C450</f>
        <v>190.6</v>
      </c>
      <c r="D1734" s="270">
        <f>ხარჯები!D450</f>
        <v>195</v>
      </c>
      <c r="E1734" s="270">
        <f>ხარჯები!E450</f>
        <v>150</v>
      </c>
      <c r="F1734" s="270">
        <f>ხარჯები!F450</f>
        <v>0</v>
      </c>
      <c r="G1734" s="270">
        <f>ხარჯები!G450</f>
        <v>150</v>
      </c>
    </row>
    <row r="1735" spans="1:7" ht="12.75" x14ac:dyDescent="0.25">
      <c r="A1735" s="264" t="str">
        <f>ხარჯები!A451</f>
        <v>2</v>
      </c>
      <c r="B1735" s="277" t="str">
        <f>ხარჯები!B451</f>
        <v>ხარჯები</v>
      </c>
      <c r="C1735" s="265">
        <f>ხარჯები!C451</f>
        <v>180.4</v>
      </c>
      <c r="D1735" s="265">
        <f>ხარჯები!D451</f>
        <v>195</v>
      </c>
      <c r="E1735" s="265">
        <f>ხარჯები!E451</f>
        <v>150</v>
      </c>
      <c r="F1735" s="265">
        <f>ხარჯები!F451</f>
        <v>0</v>
      </c>
      <c r="G1735" s="265">
        <f>ხარჯები!G451</f>
        <v>150</v>
      </c>
    </row>
    <row r="1736" spans="1:7" ht="12.75" x14ac:dyDescent="0.25">
      <c r="A1736" s="264" t="str">
        <f>ხარჯები!A452</f>
        <v>22</v>
      </c>
      <c r="B1736" s="277" t="str">
        <f>ხარჯები!B452</f>
        <v>საქონელი და მომსახურება</v>
      </c>
      <c r="C1736" s="265">
        <f>ხარჯები!C452</f>
        <v>87</v>
      </c>
      <c r="D1736" s="265">
        <f>ხარჯები!D452</f>
        <v>112</v>
      </c>
      <c r="E1736" s="265">
        <f>ხარჯები!E452</f>
        <v>89</v>
      </c>
      <c r="F1736" s="265">
        <f>ხარჯები!F452</f>
        <v>0</v>
      </c>
      <c r="G1736" s="265">
        <f>ხარჯები!G452</f>
        <v>89</v>
      </c>
    </row>
    <row r="1737" spans="1:7" ht="12.75" x14ac:dyDescent="0.25">
      <c r="A1737" s="264" t="str">
        <f>ხარჯები!A453</f>
        <v>25</v>
      </c>
      <c r="B1737" s="277" t="str">
        <f>ხარჯები!B453</f>
        <v>სუბსიდიები</v>
      </c>
      <c r="C1737" s="265">
        <f>ხარჯები!C453</f>
        <v>35</v>
      </c>
      <c r="D1737" s="265">
        <f>ხარჯები!D453</f>
        <v>30</v>
      </c>
      <c r="E1737" s="265">
        <f>ხარჯები!E453</f>
        <v>10</v>
      </c>
      <c r="F1737" s="265">
        <f>ხარჯები!F453</f>
        <v>0</v>
      </c>
      <c r="G1737" s="265">
        <f>ხარჯები!G453</f>
        <v>10</v>
      </c>
    </row>
    <row r="1738" spans="1:7" ht="12.75" x14ac:dyDescent="0.25">
      <c r="A1738" s="264" t="str">
        <f>ხარჯები!A454</f>
        <v>27</v>
      </c>
      <c r="B1738" s="277" t="str">
        <f>ხარჯები!B454</f>
        <v>სოციალური უზრუნველყოფა</v>
      </c>
      <c r="C1738" s="265">
        <f>ხარჯები!C454</f>
        <v>3.9</v>
      </c>
      <c r="D1738" s="265">
        <f>ხარჯები!D454</f>
        <v>0</v>
      </c>
      <c r="E1738" s="265">
        <f>ხარჯები!E454</f>
        <v>0</v>
      </c>
      <c r="F1738" s="265">
        <f>ხარჯები!F454</f>
        <v>0</v>
      </c>
      <c r="G1738" s="265">
        <f>ხარჯები!G454</f>
        <v>0</v>
      </c>
    </row>
    <row r="1739" spans="1:7" ht="12.75" x14ac:dyDescent="0.25">
      <c r="A1739" s="264" t="str">
        <f>ხარჯები!A455</f>
        <v>28</v>
      </c>
      <c r="B1739" s="277" t="str">
        <f>ხარჯები!B455</f>
        <v>სხვა ხარჯები</v>
      </c>
      <c r="C1739" s="265">
        <f>ხარჯები!C455</f>
        <v>54.5</v>
      </c>
      <c r="D1739" s="265">
        <f>ხარჯები!D455</f>
        <v>53</v>
      </c>
      <c r="E1739" s="265">
        <f>ხარჯები!E455</f>
        <v>51</v>
      </c>
      <c r="F1739" s="265">
        <f>ხარჯები!F455</f>
        <v>0</v>
      </c>
      <c r="G1739" s="265">
        <f>ხარჯები!G455</f>
        <v>51</v>
      </c>
    </row>
    <row r="1740" spans="1:7" ht="12.75" x14ac:dyDescent="0.25">
      <c r="A1740" s="264" t="str">
        <f>ხარჯები!A456</f>
        <v>33</v>
      </c>
      <c r="B1740" s="277" t="str">
        <f>ხარჯები!B456</f>
        <v>ვალდებულებების კლება</v>
      </c>
      <c r="C1740" s="265">
        <f>ხარჯები!C456</f>
        <v>10.199999999999999</v>
      </c>
      <c r="D1740" s="265">
        <f>ხარჯები!D456</f>
        <v>0</v>
      </c>
      <c r="E1740" s="265">
        <f>ხარჯები!E456</f>
        <v>0</v>
      </c>
      <c r="F1740" s="265">
        <f>ხარჯები!F456</f>
        <v>0</v>
      </c>
      <c r="G1740" s="265">
        <f>ხარჯები!G456</f>
        <v>0</v>
      </c>
    </row>
    <row r="1741" spans="1:7" ht="35.25" customHeight="1" x14ac:dyDescent="0.25">
      <c r="A1741" s="268" t="str">
        <f>ხარჯები!A457</f>
        <v>05 00</v>
      </c>
      <c r="B1741" s="269" t="str">
        <f>ხარჯები!B457</f>
        <v>კულტურა, ახალგაზრდობა და სპორტი</v>
      </c>
      <c r="C1741" s="270">
        <f>ხარჯები!C457</f>
        <v>13640.000000000002</v>
      </c>
      <c r="D1741" s="270">
        <f>ხარჯები!D457</f>
        <v>13633.699999999999</v>
      </c>
      <c r="E1741" s="270">
        <f>ხარჯები!E457</f>
        <v>13764</v>
      </c>
      <c r="F1741" s="270">
        <f>ხარჯები!F457</f>
        <v>0</v>
      </c>
      <c r="G1741" s="270">
        <f>ხარჯები!G457</f>
        <v>13764</v>
      </c>
    </row>
    <row r="1742" spans="1:7" ht="12.75" x14ac:dyDescent="0.25">
      <c r="A1742" s="264">
        <f>ხარჯები!A458</f>
        <v>0</v>
      </c>
      <c r="B1742" s="277" t="str">
        <f>ხარჯები!B458</f>
        <v>მომუშავეთა რიცხოვნობა</v>
      </c>
      <c r="C1742" s="265">
        <f>ხარჯები!C458</f>
        <v>0</v>
      </c>
      <c r="D1742" s="265">
        <f>ხარჯები!D458</f>
        <v>0</v>
      </c>
      <c r="E1742" s="265">
        <f>ხარჯები!E458</f>
        <v>0</v>
      </c>
      <c r="F1742" s="265">
        <f>ხარჯები!F458</f>
        <v>0</v>
      </c>
      <c r="G1742" s="265">
        <f>ხარჯები!G458</f>
        <v>0</v>
      </c>
    </row>
    <row r="1743" spans="1:7" ht="12.75" x14ac:dyDescent="0.25">
      <c r="A1743" s="264" t="str">
        <f>ხარჯები!A459</f>
        <v>2</v>
      </c>
      <c r="B1743" s="277" t="str">
        <f>ხარჯები!B459</f>
        <v>ხარჯები</v>
      </c>
      <c r="C1743" s="265">
        <f>ხარჯები!C459</f>
        <v>11907.800000000001</v>
      </c>
      <c r="D1743" s="265">
        <f>ხარჯები!D459</f>
        <v>12043.4</v>
      </c>
      <c r="E1743" s="265">
        <f>ხარჯები!E459</f>
        <v>13309</v>
      </c>
      <c r="F1743" s="265">
        <f>ხარჯები!F459</f>
        <v>0</v>
      </c>
      <c r="G1743" s="265">
        <f>ხარჯები!G459</f>
        <v>13309</v>
      </c>
    </row>
    <row r="1744" spans="1:7" ht="12.75" x14ac:dyDescent="0.25">
      <c r="A1744" s="264" t="str">
        <f>ხარჯები!A460</f>
        <v>21</v>
      </c>
      <c r="B1744" s="277" t="str">
        <f>ხარჯები!B460</f>
        <v>შრომის ანაზღაურება</v>
      </c>
      <c r="C1744" s="265">
        <f>ხარჯები!C460</f>
        <v>0</v>
      </c>
      <c r="D1744" s="265">
        <f>ხარჯები!D460</f>
        <v>0</v>
      </c>
      <c r="E1744" s="265">
        <f>ხარჯები!E460</f>
        <v>7774.5</v>
      </c>
      <c r="F1744" s="265">
        <f>ხარჯები!F460</f>
        <v>0</v>
      </c>
      <c r="G1744" s="265">
        <f>ხარჯები!G460</f>
        <v>7774.5</v>
      </c>
    </row>
    <row r="1745" spans="1:7" ht="12.75" x14ac:dyDescent="0.25">
      <c r="A1745" s="264" t="str">
        <f>ხარჯები!A461</f>
        <v>22</v>
      </c>
      <c r="B1745" s="277" t="str">
        <f>ხარჯები!B461</f>
        <v>საქონელი და მომსახურება</v>
      </c>
      <c r="C1745" s="265">
        <f>ხარჯები!C461</f>
        <v>725.1</v>
      </c>
      <c r="D1745" s="265">
        <f>ხარჯები!D461</f>
        <v>1305</v>
      </c>
      <c r="E1745" s="265">
        <f>ხარჯები!E461</f>
        <v>2727.7</v>
      </c>
      <c r="F1745" s="265">
        <f>ხარჯები!F461</f>
        <v>0</v>
      </c>
      <c r="G1745" s="265">
        <f>ხარჯები!G461</f>
        <v>2727.7</v>
      </c>
    </row>
    <row r="1746" spans="1:7" ht="12.75" x14ac:dyDescent="0.25">
      <c r="A1746" s="264" t="str">
        <f>ხარჯები!A462</f>
        <v>25</v>
      </c>
      <c r="B1746" s="277" t="str">
        <f>ხარჯები!B462</f>
        <v>სუბსიდიები</v>
      </c>
      <c r="C1746" s="265">
        <f>ხარჯები!C462</f>
        <v>9972.8000000000011</v>
      </c>
      <c r="D1746" s="265">
        <f>ხარჯები!D462</f>
        <v>10492.9</v>
      </c>
      <c r="E1746" s="265">
        <f>ხარჯები!E462</f>
        <v>2133.5</v>
      </c>
      <c r="F1746" s="265">
        <f>ხარჯები!F462</f>
        <v>0</v>
      </c>
      <c r="G1746" s="265">
        <f>ხარჯები!G462</f>
        <v>2133.5</v>
      </c>
    </row>
    <row r="1747" spans="1:7" ht="12.75" x14ac:dyDescent="0.25">
      <c r="A1747" s="264" t="str">
        <f>ხარჯები!A463</f>
        <v>26</v>
      </c>
      <c r="B1747" s="277" t="str">
        <f>ხარჯები!B463</f>
        <v>გრანტები</v>
      </c>
      <c r="C1747" s="265">
        <f>ხარჯები!C463</f>
        <v>470</v>
      </c>
      <c r="D1747" s="265">
        <f>ხარჯები!D463</f>
        <v>70</v>
      </c>
      <c r="E1747" s="265">
        <f>ხარჯები!E463</f>
        <v>0</v>
      </c>
      <c r="F1747" s="265">
        <f>ხარჯები!F463</f>
        <v>0</v>
      </c>
      <c r="G1747" s="265">
        <f>ხარჯები!G463</f>
        <v>0</v>
      </c>
    </row>
    <row r="1748" spans="1:7" ht="12.75" x14ac:dyDescent="0.25">
      <c r="A1748" s="264" t="str">
        <f>ხარჯები!A464</f>
        <v>27</v>
      </c>
      <c r="B1748" s="277" t="str">
        <f>ხარჯები!B464</f>
        <v>სოციალური უზრუნველყოფა</v>
      </c>
      <c r="C1748" s="265">
        <f>ხარჯები!C464</f>
        <v>16</v>
      </c>
      <c r="D1748" s="265">
        <f>ხარჯები!D464</f>
        <v>0</v>
      </c>
      <c r="E1748" s="265">
        <f>ხარჯები!E464</f>
        <v>32</v>
      </c>
      <c r="F1748" s="265">
        <f>ხარჯები!F464</f>
        <v>0</v>
      </c>
      <c r="G1748" s="265">
        <f>ხარჯები!G464</f>
        <v>32</v>
      </c>
    </row>
    <row r="1749" spans="1:7" ht="12.75" x14ac:dyDescent="0.25">
      <c r="A1749" s="264" t="str">
        <f>ხარჯები!A465</f>
        <v>28</v>
      </c>
      <c r="B1749" s="277" t="str">
        <f>ხარჯები!B465</f>
        <v>სხვა ხარჯები</v>
      </c>
      <c r="C1749" s="265">
        <f>ხარჯები!C465</f>
        <v>723.9</v>
      </c>
      <c r="D1749" s="265">
        <f>ხარჯები!D465</f>
        <v>175.5</v>
      </c>
      <c r="E1749" s="265">
        <f>ხარჯები!E465</f>
        <v>641.29999999999995</v>
      </c>
      <c r="F1749" s="265">
        <f>ხარჯები!F465</f>
        <v>0</v>
      </c>
      <c r="G1749" s="265">
        <f>ხარჯები!G465</f>
        <v>641.29999999999995</v>
      </c>
    </row>
    <row r="1750" spans="1:7" ht="12.75" x14ac:dyDescent="0.25">
      <c r="A1750" s="264" t="str">
        <f>ხარჯები!A466</f>
        <v>31</v>
      </c>
      <c r="B1750" s="277" t="str">
        <f>ხარჯები!B466</f>
        <v>არაფინანსური აქტივების ზრდა</v>
      </c>
      <c r="C1750" s="265">
        <f>ხარჯები!C466</f>
        <v>1479.7</v>
      </c>
      <c r="D1750" s="265">
        <f>ხარჯები!D466</f>
        <v>1590.3</v>
      </c>
      <c r="E1750" s="265">
        <f>ხარჯები!E466</f>
        <v>455</v>
      </c>
      <c r="F1750" s="265">
        <f>ხარჯები!F466</f>
        <v>0</v>
      </c>
      <c r="G1750" s="265">
        <f>ხარჯები!G466</f>
        <v>455</v>
      </c>
    </row>
    <row r="1751" spans="1:7" ht="12.75" x14ac:dyDescent="0.25">
      <c r="A1751" s="264" t="str">
        <f>ხარჯები!A467</f>
        <v>33</v>
      </c>
      <c r="B1751" s="277" t="str">
        <f>ხარჯები!B467</f>
        <v>ვალდებულებების კლება</v>
      </c>
      <c r="C1751" s="265">
        <f>ხარჯები!C467</f>
        <v>252.5</v>
      </c>
      <c r="D1751" s="265">
        <f>ხარჯები!D467</f>
        <v>0</v>
      </c>
      <c r="E1751" s="265">
        <f>ხარჯები!E467</f>
        <v>0</v>
      </c>
      <c r="F1751" s="265">
        <f>ხარჯები!F467</f>
        <v>0</v>
      </c>
      <c r="G1751" s="265">
        <f>ხარჯები!G467</f>
        <v>0</v>
      </c>
    </row>
    <row r="1752" spans="1:7" ht="35.25" customHeight="1" x14ac:dyDescent="0.25">
      <c r="A1752" s="268" t="str">
        <f>ხარჯები!A468</f>
        <v>05 01</v>
      </c>
      <c r="B1752" s="269" t="str">
        <f>ხარჯები!B468</f>
        <v>სპორტის სფეროს განვითარება</v>
      </c>
      <c r="C1752" s="270">
        <f>ხარჯები!C468</f>
        <v>7540.3000000000011</v>
      </c>
      <c r="D1752" s="270">
        <f>ხარჯები!D468</f>
        <v>7145.9</v>
      </c>
      <c r="E1752" s="270">
        <f>ხარჯები!E468</f>
        <v>6867</v>
      </c>
      <c r="F1752" s="270">
        <f>ხარჯები!F468</f>
        <v>0</v>
      </c>
      <c r="G1752" s="270">
        <f>ხარჯები!G468</f>
        <v>6867</v>
      </c>
    </row>
    <row r="1753" spans="1:7" ht="12.75" x14ac:dyDescent="0.25">
      <c r="A1753" s="264">
        <f>ხარჯები!A469</f>
        <v>0</v>
      </c>
      <c r="B1753" s="277" t="str">
        <f>ხარჯები!B469</f>
        <v>მომუშავეთა რიცხოვნობა</v>
      </c>
      <c r="C1753" s="265">
        <f>ხარჯები!C469</f>
        <v>0</v>
      </c>
      <c r="D1753" s="265">
        <f>ხარჯები!D469</f>
        <v>0</v>
      </c>
      <c r="E1753" s="265">
        <f>ხარჯები!E469</f>
        <v>0</v>
      </c>
      <c r="F1753" s="265">
        <f>ხარჯები!F469</f>
        <v>0</v>
      </c>
      <c r="G1753" s="265">
        <f>ხარჯები!G469</f>
        <v>0</v>
      </c>
    </row>
    <row r="1754" spans="1:7" ht="12.75" x14ac:dyDescent="0.25">
      <c r="A1754" s="264" t="str">
        <f>ხარჯები!A470</f>
        <v>2</v>
      </c>
      <c r="B1754" s="277" t="str">
        <f>ხარჯები!B470</f>
        <v>ხარჯები</v>
      </c>
      <c r="C1754" s="265">
        <f>ხარჯები!C470</f>
        <v>5949.3000000000011</v>
      </c>
      <c r="D1754" s="265">
        <f>ხარჯები!D470</f>
        <v>5694.2</v>
      </c>
      <c r="E1754" s="265">
        <f>ხარჯები!E470</f>
        <v>6482</v>
      </c>
      <c r="F1754" s="265">
        <f>ხარჯები!F470</f>
        <v>0</v>
      </c>
      <c r="G1754" s="265">
        <f>ხარჯები!G470</f>
        <v>6482</v>
      </c>
    </row>
    <row r="1755" spans="1:7" ht="12.75" x14ac:dyDescent="0.25">
      <c r="A1755" s="264" t="str">
        <f>ხარჯები!A471</f>
        <v>21</v>
      </c>
      <c r="B1755" s="277" t="str">
        <f>ხარჯები!B471</f>
        <v>შრომის ანაზღაურება</v>
      </c>
      <c r="C1755" s="265">
        <f>ხარჯები!C471</f>
        <v>0</v>
      </c>
      <c r="D1755" s="265">
        <f>ხარჯები!D471</f>
        <v>0</v>
      </c>
      <c r="E1755" s="265">
        <f>ხარჯები!E471</f>
        <v>2938.7</v>
      </c>
      <c r="F1755" s="265">
        <f>ხარჯები!F471</f>
        <v>0</v>
      </c>
      <c r="G1755" s="265">
        <f>ხარჯები!G471</f>
        <v>2938.7</v>
      </c>
    </row>
    <row r="1756" spans="1:7" ht="12.75" x14ac:dyDescent="0.25">
      <c r="A1756" s="264" t="str">
        <f>ხარჯები!A472</f>
        <v>22</v>
      </c>
      <c r="B1756" s="277" t="str">
        <f>ხარჯები!B472</f>
        <v>საქონელი და მომსახურება</v>
      </c>
      <c r="C1756" s="265">
        <f>ხარჯები!C472</f>
        <v>166</v>
      </c>
      <c r="D1756" s="265">
        <f>ხარჯები!D472</f>
        <v>273.5</v>
      </c>
      <c r="E1756" s="265">
        <f>ხარჯები!E472</f>
        <v>954</v>
      </c>
      <c r="F1756" s="265">
        <f>ხარჯები!F472</f>
        <v>0</v>
      </c>
      <c r="G1756" s="265">
        <f>ხარჯები!G472</f>
        <v>954</v>
      </c>
    </row>
    <row r="1757" spans="1:7" ht="12.75" x14ac:dyDescent="0.25">
      <c r="A1757" s="264" t="str">
        <f>ხარჯები!A473</f>
        <v>25</v>
      </c>
      <c r="B1757" s="277" t="str">
        <f>ხარჯები!B473</f>
        <v>სუბსიდიები</v>
      </c>
      <c r="C1757" s="265">
        <f>ხარჯები!C473</f>
        <v>5165.1000000000004</v>
      </c>
      <c r="D1757" s="265">
        <f>ხარჯები!D473</f>
        <v>5250.2</v>
      </c>
      <c r="E1757" s="265">
        <f>ხარჯები!E473</f>
        <v>1982</v>
      </c>
      <c r="F1757" s="265">
        <f>ხარჯები!F473</f>
        <v>0</v>
      </c>
      <c r="G1757" s="265">
        <f>ხარჯები!G473</f>
        <v>1982</v>
      </c>
    </row>
    <row r="1758" spans="1:7" ht="12.75" x14ac:dyDescent="0.25">
      <c r="A1758" s="264" t="str">
        <f>ხარჯები!A474</f>
        <v>27</v>
      </c>
      <c r="B1758" s="277" t="str">
        <f>ხარჯები!B474</f>
        <v>სოციალური უზრუნველყოფა</v>
      </c>
      <c r="C1758" s="265">
        <f>ხარჯები!C474</f>
        <v>15.1</v>
      </c>
      <c r="D1758" s="265">
        <f>ხარჯები!D474</f>
        <v>0</v>
      </c>
      <c r="E1758" s="265">
        <f>ხარჯები!E474</f>
        <v>12</v>
      </c>
      <c r="F1758" s="265">
        <f>ხარჯები!F474</f>
        <v>0</v>
      </c>
      <c r="G1758" s="265">
        <f>ხარჯები!G474</f>
        <v>12</v>
      </c>
    </row>
    <row r="1759" spans="1:7" ht="12.75" x14ac:dyDescent="0.25">
      <c r="A1759" s="264" t="str">
        <f>ხარჯები!A475</f>
        <v>28</v>
      </c>
      <c r="B1759" s="277" t="str">
        <f>ხარჯები!B475</f>
        <v>სხვა ხარჯები</v>
      </c>
      <c r="C1759" s="265">
        <f>ხარჯები!C475</f>
        <v>603.1</v>
      </c>
      <c r="D1759" s="265">
        <f>ხარჯები!D475</f>
        <v>170.5</v>
      </c>
      <c r="E1759" s="265">
        <f>ხარჯები!E475</f>
        <v>595.29999999999995</v>
      </c>
      <c r="F1759" s="265">
        <f>ხარჯები!F475</f>
        <v>0</v>
      </c>
      <c r="G1759" s="265">
        <f>ხარჯები!G475</f>
        <v>595.29999999999995</v>
      </c>
    </row>
    <row r="1760" spans="1:7" ht="12.75" x14ac:dyDescent="0.25">
      <c r="A1760" s="264" t="str">
        <f>ხარჯები!A476</f>
        <v>31</v>
      </c>
      <c r="B1760" s="277" t="str">
        <f>ხარჯები!B476</f>
        <v>არაფინანსური აქტივების ზრდა</v>
      </c>
      <c r="C1760" s="265">
        <f>ხარჯები!C476</f>
        <v>1427.5</v>
      </c>
      <c r="D1760" s="265">
        <f>ხარჯები!D476</f>
        <v>1451.7</v>
      </c>
      <c r="E1760" s="265">
        <f>ხარჯები!E476</f>
        <v>385</v>
      </c>
      <c r="F1760" s="265">
        <f>ხარჯები!F476</f>
        <v>0</v>
      </c>
      <c r="G1760" s="265">
        <f>ხარჯები!G476</f>
        <v>385</v>
      </c>
    </row>
    <row r="1761" spans="1:7" ht="12.75" x14ac:dyDescent="0.25">
      <c r="A1761" s="264" t="str">
        <f>ხარჯები!A477</f>
        <v>33</v>
      </c>
      <c r="B1761" s="277" t="str">
        <f>ხარჯები!B477</f>
        <v>ვალდებულებების კლება</v>
      </c>
      <c r="C1761" s="265">
        <f>ხარჯები!C477</f>
        <v>163.5</v>
      </c>
      <c r="D1761" s="265">
        <f>ხარჯები!D477</f>
        <v>0</v>
      </c>
      <c r="E1761" s="265">
        <f>ხარჯები!E477</f>
        <v>0</v>
      </c>
      <c r="F1761" s="265">
        <f>ხარჯები!F477</f>
        <v>0</v>
      </c>
      <c r="G1761" s="265">
        <f>ხარჯები!G477</f>
        <v>0</v>
      </c>
    </row>
    <row r="1762" spans="1:7" ht="35.25" customHeight="1" x14ac:dyDescent="0.25">
      <c r="A1762" s="268" t="str">
        <f>ხარჯები!A478</f>
        <v xml:space="preserve">05 01 01 </v>
      </c>
      <c r="B1762" s="269" t="str">
        <f>ხარჯები!B478</f>
        <v>სპორტულ დაწესებულებათა გაერთიანების ხელშეწყობა</v>
      </c>
      <c r="C1762" s="270">
        <f>ხარჯები!C478</f>
        <v>3387.7000000000003</v>
      </c>
      <c r="D1762" s="270">
        <f>ხარჯები!D478</f>
        <v>3540.9</v>
      </c>
      <c r="E1762" s="270">
        <f>ხარჯები!E478</f>
        <v>3935</v>
      </c>
      <c r="F1762" s="270">
        <f>ხარჯები!F478</f>
        <v>0</v>
      </c>
      <c r="G1762" s="270">
        <f>ხარჯები!G478</f>
        <v>3935</v>
      </c>
    </row>
    <row r="1763" spans="1:7" ht="12.75" x14ac:dyDescent="0.25">
      <c r="A1763" s="264">
        <f>ხარჯები!A479</f>
        <v>0</v>
      </c>
      <c r="B1763" s="277" t="str">
        <f>ხარჯები!B479</f>
        <v>მომუშავეთა რიცხოვნობა</v>
      </c>
      <c r="C1763" s="265">
        <f>ხარჯები!C479</f>
        <v>0</v>
      </c>
      <c r="D1763" s="265">
        <f>ხარჯები!D479</f>
        <v>0</v>
      </c>
      <c r="E1763" s="265">
        <f>ხარჯები!E479</f>
        <v>0</v>
      </c>
      <c r="F1763" s="265">
        <f>ხარჯები!F479</f>
        <v>0</v>
      </c>
      <c r="G1763" s="265">
        <f>ხარჯები!G479</f>
        <v>0</v>
      </c>
    </row>
    <row r="1764" spans="1:7" ht="12.75" x14ac:dyDescent="0.25">
      <c r="A1764" s="264" t="str">
        <f>ხარჯები!A480</f>
        <v>2</v>
      </c>
      <c r="B1764" s="277" t="str">
        <f>ხარჯები!B480</f>
        <v>ხარჯები</v>
      </c>
      <c r="C1764" s="265">
        <f>ხარჯები!C480</f>
        <v>3322.2000000000003</v>
      </c>
      <c r="D1764" s="265">
        <f>ხარჯები!D480</f>
        <v>3480.9</v>
      </c>
      <c r="E1764" s="265">
        <f>ხარჯები!E480</f>
        <v>3750</v>
      </c>
      <c r="F1764" s="265">
        <f>ხარჯები!F480</f>
        <v>0</v>
      </c>
      <c r="G1764" s="265">
        <f>ხარჯები!G480</f>
        <v>3750</v>
      </c>
    </row>
    <row r="1765" spans="1:7" ht="12.75" x14ac:dyDescent="0.25">
      <c r="A1765" s="264" t="str">
        <f>ხარჯები!A481</f>
        <v>21</v>
      </c>
      <c r="B1765" s="277" t="str">
        <f>ხარჯები!B481</f>
        <v>შრომის ანაზღაურება</v>
      </c>
      <c r="C1765" s="265">
        <f>ხარჯები!C481</f>
        <v>0</v>
      </c>
      <c r="D1765" s="265">
        <f>ხარჯები!D481</f>
        <v>0</v>
      </c>
      <c r="E1765" s="265">
        <f>ხარჯები!E481</f>
        <v>2775</v>
      </c>
      <c r="F1765" s="265">
        <f>ხარჯები!F481</f>
        <v>0</v>
      </c>
      <c r="G1765" s="265">
        <f>ხარჯები!G481</f>
        <v>2775</v>
      </c>
    </row>
    <row r="1766" spans="1:7" ht="12.75" x14ac:dyDescent="0.25">
      <c r="A1766" s="264" t="str">
        <f>ხარჯები!A482</f>
        <v>22</v>
      </c>
      <c r="B1766" s="277" t="str">
        <f>ხარჯები!B482</f>
        <v>საქონელი და მომსახურება</v>
      </c>
      <c r="C1766" s="265">
        <f>ხარჯები!C482</f>
        <v>0</v>
      </c>
      <c r="D1766" s="265">
        <f>ხარჯები!D482</f>
        <v>0</v>
      </c>
      <c r="E1766" s="265">
        <f>ხარჯები!E482</f>
        <v>563</v>
      </c>
      <c r="F1766" s="265">
        <f>ხარჯები!F482</f>
        <v>0</v>
      </c>
      <c r="G1766" s="265">
        <f>ხარჯები!G482</f>
        <v>563</v>
      </c>
    </row>
    <row r="1767" spans="1:7" ht="12.75" x14ac:dyDescent="0.25">
      <c r="A1767" s="264" t="str">
        <f>ხარჯები!A483</f>
        <v>25</v>
      </c>
      <c r="B1767" s="277" t="str">
        <f>ხარჯები!B483</f>
        <v>სუბსიდიები</v>
      </c>
      <c r="C1767" s="265">
        <f>ხარჯები!C483</f>
        <v>2883.9</v>
      </c>
      <c r="D1767" s="265">
        <f>ხარჯები!D483</f>
        <v>3480.9</v>
      </c>
      <c r="E1767" s="265">
        <f>ხარჯები!E483</f>
        <v>0</v>
      </c>
      <c r="F1767" s="265">
        <f>ხარჯები!F483</f>
        <v>0</v>
      </c>
      <c r="G1767" s="265">
        <f>ხარჯები!G483</f>
        <v>0</v>
      </c>
    </row>
    <row r="1768" spans="1:7" ht="12.75" x14ac:dyDescent="0.25">
      <c r="A1768" s="264" t="str">
        <f>ხარჯები!A484</f>
        <v>27</v>
      </c>
      <c r="B1768" s="277" t="str">
        <f>ხარჯები!B484</f>
        <v>სოციალური უზრუნველყოფა</v>
      </c>
      <c r="C1768" s="265">
        <f>ხარჯები!C484</f>
        <v>0</v>
      </c>
      <c r="D1768" s="265">
        <f>ხარჯები!D484</f>
        <v>0</v>
      </c>
      <c r="E1768" s="265">
        <f>ხარჯები!E484</f>
        <v>12</v>
      </c>
      <c r="F1768" s="265">
        <f>ხარჯები!F484</f>
        <v>0</v>
      </c>
      <c r="G1768" s="265">
        <f>ხარჯები!G484</f>
        <v>12</v>
      </c>
    </row>
    <row r="1769" spans="1:7" ht="12.75" x14ac:dyDescent="0.25">
      <c r="A1769" s="264" t="str">
        <f>ხარჯები!A485</f>
        <v>28</v>
      </c>
      <c r="B1769" s="277" t="str">
        <f>ხარჯები!B485</f>
        <v>სხვა ხარჯები</v>
      </c>
      <c r="C1769" s="265">
        <f>ხარჯები!C485</f>
        <v>438.3</v>
      </c>
      <c r="D1769" s="265">
        <f>ხარჯები!D485</f>
        <v>0</v>
      </c>
      <c r="E1769" s="265">
        <f>ხარჯები!E485</f>
        <v>400</v>
      </c>
      <c r="F1769" s="265">
        <f>ხარჯები!F485</f>
        <v>0</v>
      </c>
      <c r="G1769" s="265">
        <f>ხარჯები!G485</f>
        <v>400</v>
      </c>
    </row>
    <row r="1770" spans="1:7" ht="12.75" x14ac:dyDescent="0.25">
      <c r="A1770" s="264" t="str">
        <f>ხარჯები!A486</f>
        <v>31</v>
      </c>
      <c r="B1770" s="277" t="str">
        <f>ხარჯები!B486</f>
        <v>არაფინანსური აქტივების ზრდა</v>
      </c>
      <c r="C1770" s="265">
        <f>ხარჯები!C486</f>
        <v>1.3</v>
      </c>
      <c r="D1770" s="265">
        <f>ხარჯები!D486</f>
        <v>60</v>
      </c>
      <c r="E1770" s="265">
        <f>ხარჯები!E486</f>
        <v>185</v>
      </c>
      <c r="F1770" s="265">
        <f>ხარჯები!F486</f>
        <v>0</v>
      </c>
      <c r="G1770" s="265">
        <f>ხარჯები!G486</f>
        <v>185</v>
      </c>
    </row>
    <row r="1771" spans="1:7" ht="12.75" x14ac:dyDescent="0.25">
      <c r="A1771" s="264" t="str">
        <f>ხარჯები!A487</f>
        <v>33</v>
      </c>
      <c r="B1771" s="277" t="str">
        <f>ხარჯები!B487</f>
        <v>ვალდებულებების კლება</v>
      </c>
      <c r="C1771" s="265">
        <f>ხარჯები!C487</f>
        <v>64.2</v>
      </c>
      <c r="D1771" s="265">
        <f>ხარჯები!D487</f>
        <v>0</v>
      </c>
      <c r="E1771" s="265">
        <f>ხარჯები!E487</f>
        <v>0</v>
      </c>
      <c r="F1771" s="265">
        <f>ხარჯები!F487</f>
        <v>0</v>
      </c>
      <c r="G1771" s="265">
        <f>ხარჯები!G487</f>
        <v>0</v>
      </c>
    </row>
    <row r="1772" spans="1:7" ht="35.25" customHeight="1" x14ac:dyDescent="0.25">
      <c r="A1772" s="268" t="str">
        <f>ხარჯები!A488</f>
        <v>05 01 02</v>
      </c>
      <c r="B1772" s="269" t="str">
        <f>ხარჯები!B488</f>
        <v>კალათბურთის განვითარება</v>
      </c>
      <c r="C1772" s="270">
        <f>ხარჯები!C488</f>
        <v>1060</v>
      </c>
      <c r="D1772" s="270">
        <f>ხარჯები!D488</f>
        <v>800</v>
      </c>
      <c r="E1772" s="270">
        <f>ხარჯები!E488</f>
        <v>1000</v>
      </c>
      <c r="F1772" s="270">
        <f>ხარჯები!F488</f>
        <v>0</v>
      </c>
      <c r="G1772" s="270">
        <f>ხარჯები!G488</f>
        <v>1000</v>
      </c>
    </row>
    <row r="1773" spans="1:7" ht="12.75" x14ac:dyDescent="0.25">
      <c r="A1773" s="264" t="str">
        <f>ხარჯები!A489</f>
        <v>2</v>
      </c>
      <c r="B1773" s="277" t="str">
        <f>ხარჯები!B489</f>
        <v>ხარჯები</v>
      </c>
      <c r="C1773" s="265">
        <f>ხარჯები!C489</f>
        <v>1060</v>
      </c>
      <c r="D1773" s="265">
        <f>ხარჯები!D489</f>
        <v>800</v>
      </c>
      <c r="E1773" s="265">
        <f>ხარჯები!E489</f>
        <v>1000</v>
      </c>
      <c r="F1773" s="265">
        <f>ხარჯები!F489</f>
        <v>0</v>
      </c>
      <c r="G1773" s="265">
        <f>ხარჯები!G489</f>
        <v>1000</v>
      </c>
    </row>
    <row r="1774" spans="1:7" ht="12.75" x14ac:dyDescent="0.25">
      <c r="A1774" s="264" t="str">
        <f>ხარჯები!A490</f>
        <v>25</v>
      </c>
      <c r="B1774" s="277" t="str">
        <f>ხარჯები!B490</f>
        <v>სუბსიდიები</v>
      </c>
      <c r="C1774" s="265">
        <f>ხარჯები!C490</f>
        <v>1060</v>
      </c>
      <c r="D1774" s="265">
        <f>ხარჯები!D490</f>
        <v>800</v>
      </c>
      <c r="E1774" s="265">
        <f>ხარჯები!E490</f>
        <v>1000</v>
      </c>
      <c r="F1774" s="265">
        <f>ხარჯები!F490</f>
        <v>0</v>
      </c>
      <c r="G1774" s="265">
        <f>ხარჯები!G490</f>
        <v>1000</v>
      </c>
    </row>
    <row r="1775" spans="1:7" ht="35.25" customHeight="1" x14ac:dyDescent="0.25">
      <c r="A1775" s="268" t="str">
        <f>ხარჯები!A491</f>
        <v>05 01 03</v>
      </c>
      <c r="B1775" s="269" t="str">
        <f>ხარჯები!B491</f>
        <v>ხელბურთის განვითარება</v>
      </c>
      <c r="C1775" s="270">
        <f>ხარჯები!C491</f>
        <v>150</v>
      </c>
      <c r="D1775" s="270">
        <f>ხარჯები!D491</f>
        <v>150</v>
      </c>
      <c r="E1775" s="270">
        <f>ხარჯები!E491</f>
        <v>200</v>
      </c>
      <c r="F1775" s="270">
        <f>ხარჯები!F491</f>
        <v>0</v>
      </c>
      <c r="G1775" s="270">
        <f>ხარჯები!G491</f>
        <v>200</v>
      </c>
    </row>
    <row r="1776" spans="1:7" ht="12.75" x14ac:dyDescent="0.25">
      <c r="A1776" s="264">
        <f>ხარჯები!A492</f>
        <v>0</v>
      </c>
      <c r="B1776" s="277" t="str">
        <f>ხარჯები!B492</f>
        <v>მომუშავეთა რიცხოვნობა</v>
      </c>
      <c r="C1776" s="265">
        <f>ხარჯები!C492</f>
        <v>0</v>
      </c>
      <c r="D1776" s="265">
        <f>ხარჯები!D492</f>
        <v>0</v>
      </c>
      <c r="E1776" s="265">
        <f>ხარჯები!E492</f>
        <v>0</v>
      </c>
      <c r="F1776" s="265">
        <f>ხარჯები!F492</f>
        <v>0</v>
      </c>
      <c r="G1776" s="265">
        <f>ხარჯები!G492</f>
        <v>0</v>
      </c>
    </row>
    <row r="1777" spans="1:7" ht="12.75" x14ac:dyDescent="0.25">
      <c r="A1777" s="264" t="str">
        <f>ხარჯები!A493</f>
        <v>2</v>
      </c>
      <c r="B1777" s="277" t="str">
        <f>ხარჯები!B493</f>
        <v>ხარჯები</v>
      </c>
      <c r="C1777" s="265">
        <f>ხარჯები!C493</f>
        <v>144.80000000000001</v>
      </c>
      <c r="D1777" s="265">
        <f>ხარჯები!D493</f>
        <v>150</v>
      </c>
      <c r="E1777" s="265">
        <f>ხარჯები!E493</f>
        <v>200</v>
      </c>
      <c r="F1777" s="265">
        <f>ხარჯები!F493</f>
        <v>0</v>
      </c>
      <c r="G1777" s="265">
        <f>ხარჯები!G493</f>
        <v>200</v>
      </c>
    </row>
    <row r="1778" spans="1:7" ht="12.75" x14ac:dyDescent="0.25">
      <c r="A1778" s="264" t="str">
        <f>ხარჯები!A494</f>
        <v>21</v>
      </c>
      <c r="B1778" s="277" t="str">
        <f>ხარჯები!B494</f>
        <v>შრომის ანაზღაურება</v>
      </c>
      <c r="C1778" s="265">
        <f>ხარჯები!C494</f>
        <v>0</v>
      </c>
      <c r="D1778" s="265">
        <f>ხარჯები!D494</f>
        <v>0</v>
      </c>
      <c r="E1778" s="265">
        <f>ხარჯები!E494</f>
        <v>163.69999999999999</v>
      </c>
      <c r="F1778" s="265">
        <f>ხარჯები!F494</f>
        <v>0</v>
      </c>
      <c r="G1778" s="265">
        <f>ხარჯები!G494</f>
        <v>163.69999999999999</v>
      </c>
    </row>
    <row r="1779" spans="1:7" ht="12.75" x14ac:dyDescent="0.25">
      <c r="A1779" s="264" t="str">
        <f>ხარჯები!A495</f>
        <v>22</v>
      </c>
      <c r="B1779" s="277" t="str">
        <f>ხარჯები!B495</f>
        <v>საქონელი და მომსახურება</v>
      </c>
      <c r="C1779" s="265">
        <f>ხარჯები!C495</f>
        <v>0</v>
      </c>
      <c r="D1779" s="265">
        <f>ხარჯები!D495</f>
        <v>0</v>
      </c>
      <c r="E1779" s="265">
        <f>ხარჯები!E495</f>
        <v>11.5</v>
      </c>
      <c r="F1779" s="265">
        <f>ხარჯები!F495</f>
        <v>0</v>
      </c>
      <c r="G1779" s="265">
        <f>ხარჯები!G495</f>
        <v>11.5</v>
      </c>
    </row>
    <row r="1780" spans="1:7" ht="12.75" x14ac:dyDescent="0.25">
      <c r="A1780" s="264" t="str">
        <f>ხარჯები!A496</f>
        <v>25</v>
      </c>
      <c r="B1780" s="277" t="str">
        <f>ხარჯები!B496</f>
        <v>სუბსიდიები</v>
      </c>
      <c r="C1780" s="265">
        <f>ხარჯები!C496</f>
        <v>144.80000000000001</v>
      </c>
      <c r="D1780" s="265">
        <f>ხარჯები!D496</f>
        <v>150</v>
      </c>
      <c r="E1780" s="265">
        <f>ხარჯები!E496</f>
        <v>0</v>
      </c>
      <c r="F1780" s="265">
        <f>ხარჯები!F496</f>
        <v>0</v>
      </c>
      <c r="G1780" s="265">
        <f>ხარჯები!G496</f>
        <v>0</v>
      </c>
    </row>
    <row r="1781" spans="1:7" ht="12.75" x14ac:dyDescent="0.25">
      <c r="A1781" s="264" t="str">
        <f>ხარჯები!A497</f>
        <v>28</v>
      </c>
      <c r="B1781" s="277" t="str">
        <f>ხარჯები!B497</f>
        <v>სხვა ხარჯები</v>
      </c>
      <c r="C1781" s="265">
        <f>ხარჯები!C497</f>
        <v>0</v>
      </c>
      <c r="D1781" s="265">
        <f>ხარჯები!D497</f>
        <v>0</v>
      </c>
      <c r="E1781" s="265">
        <f>ხარჯები!E497</f>
        <v>24.8</v>
      </c>
      <c r="F1781" s="265">
        <f>ხარჯები!F497</f>
        <v>0</v>
      </c>
      <c r="G1781" s="265">
        <f>ხარჯები!G497</f>
        <v>24.8</v>
      </c>
    </row>
    <row r="1782" spans="1:7" ht="12.75" x14ac:dyDescent="0.25">
      <c r="A1782" s="264" t="str">
        <f>ხარჯები!A498</f>
        <v>31</v>
      </c>
      <c r="B1782" s="277" t="str">
        <f>ხარჯები!B498</f>
        <v>არაფინანსური აქტივების ზრდა</v>
      </c>
      <c r="C1782" s="265">
        <f>ხარჯები!C498</f>
        <v>1</v>
      </c>
      <c r="D1782" s="265">
        <f>ხარჯები!D498</f>
        <v>0</v>
      </c>
      <c r="E1782" s="265">
        <f>ხარჯები!E498</f>
        <v>0</v>
      </c>
      <c r="F1782" s="265">
        <f>ხარჯები!F498</f>
        <v>0</v>
      </c>
      <c r="G1782" s="265">
        <f>ხარჯები!G498</f>
        <v>0</v>
      </c>
    </row>
    <row r="1783" spans="1:7" ht="12.75" x14ac:dyDescent="0.25">
      <c r="A1783" s="264" t="str">
        <f>ხარჯები!A499</f>
        <v>33</v>
      </c>
      <c r="B1783" s="277" t="str">
        <f>ხარჯები!B499</f>
        <v>ვალდებულებების კლება</v>
      </c>
      <c r="C1783" s="265">
        <f>ხარჯები!C499</f>
        <v>4.2</v>
      </c>
      <c r="D1783" s="265">
        <f>ხარჯები!D499</f>
        <v>0</v>
      </c>
      <c r="E1783" s="265">
        <f>ხარჯები!E499</f>
        <v>0</v>
      </c>
      <c r="F1783" s="265">
        <f>ხარჯები!F499</f>
        <v>0</v>
      </c>
      <c r="G1783" s="265">
        <f>ხარჯები!G499</f>
        <v>0</v>
      </c>
    </row>
    <row r="1784" spans="1:7" ht="35.25" customHeight="1" x14ac:dyDescent="0.25">
      <c r="A1784" s="268" t="str">
        <f>ხარჯები!A500</f>
        <v>05 01 04</v>
      </c>
      <c r="B1784" s="269" t="str">
        <f>ხარჯები!B500</f>
        <v>ქალთა ფეხბურთის განვითარება</v>
      </c>
      <c r="C1784" s="270">
        <f>ხარჯები!C500</f>
        <v>27.6</v>
      </c>
      <c r="D1784" s="270">
        <f>ხარჯები!D500</f>
        <v>105</v>
      </c>
      <c r="E1784" s="270">
        <f>ხარჯები!E500</f>
        <v>150</v>
      </c>
      <c r="F1784" s="270">
        <f>ხარჯები!F500</f>
        <v>0</v>
      </c>
      <c r="G1784" s="270">
        <f>ხარჯები!G500</f>
        <v>150</v>
      </c>
    </row>
    <row r="1785" spans="1:7" ht="12.75" x14ac:dyDescent="0.25">
      <c r="A1785" s="264" t="str">
        <f>ხარჯები!A501</f>
        <v>2</v>
      </c>
      <c r="B1785" s="277" t="str">
        <f>ხარჯები!B501</f>
        <v>ხარჯები</v>
      </c>
      <c r="C1785" s="265">
        <f>ხარჯები!C501</f>
        <v>27.6</v>
      </c>
      <c r="D1785" s="265">
        <f>ხარჯები!D501</f>
        <v>105</v>
      </c>
      <c r="E1785" s="265">
        <f>ხარჯები!E501</f>
        <v>150</v>
      </c>
      <c r="F1785" s="265">
        <f>ხარჯები!F501</f>
        <v>0</v>
      </c>
      <c r="G1785" s="265">
        <f>ხარჯები!G501</f>
        <v>150</v>
      </c>
    </row>
    <row r="1786" spans="1:7" ht="12.75" x14ac:dyDescent="0.25">
      <c r="A1786" s="264" t="str">
        <f>ხარჯები!A502</f>
        <v>25</v>
      </c>
      <c r="B1786" s="277" t="str">
        <f>ხარჯები!B502</f>
        <v>სუბსიდიები</v>
      </c>
      <c r="C1786" s="265">
        <f>ხარჯები!C502</f>
        <v>27.6</v>
      </c>
      <c r="D1786" s="265">
        <f>ხარჯები!D502</f>
        <v>105</v>
      </c>
      <c r="E1786" s="265">
        <f>ხარჯები!E502</f>
        <v>150</v>
      </c>
      <c r="F1786" s="265">
        <f>ხარჯები!F502</f>
        <v>0</v>
      </c>
      <c r="G1786" s="265">
        <f>ხარჯები!G502</f>
        <v>150</v>
      </c>
    </row>
    <row r="1787" spans="1:7" ht="41.25" customHeight="1" x14ac:dyDescent="0.25">
      <c r="A1787" s="268" t="str">
        <f>ხარჯები!A503</f>
        <v>05 01 05</v>
      </c>
      <c r="B1787" s="269" t="str">
        <f>ხარჯები!B503</f>
        <v>რამაზ შენგელიას სახელობის სტადიონის ფუნქციონირების ხელშეწყობა</v>
      </c>
      <c r="C1787" s="270">
        <f>ხარჯები!C503</f>
        <v>96.6</v>
      </c>
      <c r="D1787" s="270">
        <f>ხარჯები!D503</f>
        <v>246</v>
      </c>
      <c r="E1787" s="270">
        <f>ხარჯები!E503</f>
        <v>250</v>
      </c>
      <c r="F1787" s="270">
        <f>ხარჯები!F503</f>
        <v>0</v>
      </c>
      <c r="G1787" s="270">
        <f>ხარჯები!G503</f>
        <v>250</v>
      </c>
    </row>
    <row r="1788" spans="1:7" ht="12.75" x14ac:dyDescent="0.25">
      <c r="A1788" s="264" t="str">
        <f>ხარჯები!A504</f>
        <v>2</v>
      </c>
      <c r="B1788" s="277" t="str">
        <f>ხარჯები!B504</f>
        <v>ხარჯები</v>
      </c>
      <c r="C1788" s="265">
        <f>ხარჯები!C504</f>
        <v>96.6</v>
      </c>
      <c r="D1788" s="265">
        <f>ხარჯები!D504</f>
        <v>246</v>
      </c>
      <c r="E1788" s="265">
        <f>ხარჯები!E504</f>
        <v>250</v>
      </c>
      <c r="F1788" s="265">
        <f>ხარჯები!F504</f>
        <v>0</v>
      </c>
      <c r="G1788" s="265">
        <f>ხარჯები!G504</f>
        <v>250</v>
      </c>
    </row>
    <row r="1789" spans="1:7" ht="12.75" x14ac:dyDescent="0.25">
      <c r="A1789" s="264" t="str">
        <f>ხარჯები!A505</f>
        <v>25</v>
      </c>
      <c r="B1789" s="277" t="str">
        <f>ხარჯები!B505</f>
        <v>სუბსიდიები</v>
      </c>
      <c r="C1789" s="265">
        <f>ხარჯები!C505</f>
        <v>96.6</v>
      </c>
      <c r="D1789" s="265">
        <f>ხარჯები!D505</f>
        <v>246</v>
      </c>
      <c r="E1789" s="265">
        <f>ხარჯები!E505</f>
        <v>250</v>
      </c>
      <c r="F1789" s="265">
        <f>ხარჯები!F505</f>
        <v>0</v>
      </c>
      <c r="G1789" s="265">
        <f>ხარჯები!G505</f>
        <v>250</v>
      </c>
    </row>
    <row r="1790" spans="1:7" ht="35.25" customHeight="1" x14ac:dyDescent="0.25">
      <c r="A1790" s="268" t="str">
        <f>ხარჯები!A506</f>
        <v>05 01 06</v>
      </c>
      <c r="B1790" s="269" t="str">
        <f>ხარჯები!B506</f>
        <v>სპორტის სასახლის ფუნქციონირება</v>
      </c>
      <c r="C1790" s="270">
        <f>ხარჯები!C506</f>
        <v>165.8</v>
      </c>
      <c r="D1790" s="270">
        <f>ხარჯები!D506</f>
        <v>34.299999999999997</v>
      </c>
      <c r="E1790" s="270">
        <f>ხარჯები!E506</f>
        <v>0</v>
      </c>
      <c r="F1790" s="270">
        <f>ხარჯები!F506</f>
        <v>0</v>
      </c>
      <c r="G1790" s="270">
        <f>ხარჯები!G506</f>
        <v>0</v>
      </c>
    </row>
    <row r="1791" spans="1:7" ht="12.75" x14ac:dyDescent="0.25">
      <c r="A1791" s="264" t="str">
        <f>ხარჯები!A507</f>
        <v>2</v>
      </c>
      <c r="B1791" s="277" t="str">
        <f>ხარჯები!B507</f>
        <v>ხარჯები</v>
      </c>
      <c r="C1791" s="265">
        <f>ხარჯები!C507</f>
        <v>165.8</v>
      </c>
      <c r="D1791" s="265">
        <f>ხარჯები!D507</f>
        <v>34.299999999999997</v>
      </c>
      <c r="E1791" s="265">
        <f>ხარჯები!E507</f>
        <v>0</v>
      </c>
      <c r="F1791" s="265">
        <f>ხარჯები!F507</f>
        <v>0</v>
      </c>
      <c r="G1791" s="265">
        <f>ხარჯები!G507</f>
        <v>0</v>
      </c>
    </row>
    <row r="1792" spans="1:7" ht="12.75" x14ac:dyDescent="0.25">
      <c r="A1792" s="264" t="str">
        <f>ხარჯები!A508</f>
        <v>25</v>
      </c>
      <c r="B1792" s="277" t="str">
        <f>ხარჯები!B508</f>
        <v>სუბსიდიები</v>
      </c>
      <c r="C1792" s="265">
        <f>ხარჯები!C508</f>
        <v>165.8</v>
      </c>
      <c r="D1792" s="265">
        <f>ხარჯები!D508</f>
        <v>34.299999999999997</v>
      </c>
      <c r="E1792" s="265">
        <f>ხარჯები!E508</f>
        <v>0</v>
      </c>
      <c r="F1792" s="265">
        <f>ხარჯები!F508</f>
        <v>0</v>
      </c>
      <c r="G1792" s="265">
        <f>ხარჯები!G508</f>
        <v>0</v>
      </c>
    </row>
    <row r="1793" spans="1:7" ht="35.25" customHeight="1" x14ac:dyDescent="0.25">
      <c r="A1793" s="268" t="str">
        <f>ხარჯები!A509</f>
        <v>05 01 07</v>
      </c>
      <c r="B1793" s="269" t="str">
        <f>ხარჯები!B509</f>
        <v>ტაიკვანდოს განვითარება</v>
      </c>
      <c r="C1793" s="270">
        <f>ხარჯები!C509</f>
        <v>18.2</v>
      </c>
      <c r="D1793" s="270">
        <f>ხარჯები!D509</f>
        <v>2</v>
      </c>
      <c r="E1793" s="270">
        <f>ხარჯები!E509</f>
        <v>0</v>
      </c>
      <c r="F1793" s="270">
        <f>ხარჯები!F509</f>
        <v>0</v>
      </c>
      <c r="G1793" s="270">
        <f>ხარჯები!G509</f>
        <v>0</v>
      </c>
    </row>
    <row r="1794" spans="1:7" ht="12.75" x14ac:dyDescent="0.25">
      <c r="A1794" s="264" t="str">
        <f>ხარჯები!A510</f>
        <v>2</v>
      </c>
      <c r="B1794" s="277" t="str">
        <f>ხარჯები!B510</f>
        <v>ხარჯები</v>
      </c>
      <c r="C1794" s="265">
        <f>ხარჯები!C510</f>
        <v>18.2</v>
      </c>
      <c r="D1794" s="265">
        <f>ხარჯები!D510</f>
        <v>2</v>
      </c>
      <c r="E1794" s="265">
        <f>ხარჯები!E510</f>
        <v>0</v>
      </c>
      <c r="F1794" s="265">
        <f>ხარჯები!F510</f>
        <v>0</v>
      </c>
      <c r="G1794" s="265">
        <f>ხარჯები!G510</f>
        <v>0</v>
      </c>
    </row>
    <row r="1795" spans="1:7" ht="12.75" x14ac:dyDescent="0.25">
      <c r="A1795" s="264" t="str">
        <f>ხარჯები!A511</f>
        <v>25</v>
      </c>
      <c r="B1795" s="277" t="str">
        <f>ხარჯები!B511</f>
        <v>სუბსიდიები</v>
      </c>
      <c r="C1795" s="265">
        <f>ხარჯები!C511</f>
        <v>18.2</v>
      </c>
      <c r="D1795" s="265">
        <f>ხარჯები!D511</f>
        <v>2</v>
      </c>
      <c r="E1795" s="265">
        <f>ხარჯები!E511</f>
        <v>0</v>
      </c>
      <c r="F1795" s="265">
        <f>ხარჯები!F511</f>
        <v>0</v>
      </c>
      <c r="G1795" s="265">
        <f>ხარჯები!G511</f>
        <v>0</v>
      </c>
    </row>
    <row r="1796" spans="1:7" ht="35.25" customHeight="1" x14ac:dyDescent="0.25">
      <c r="A1796" s="268" t="str">
        <f>ხარჯები!A512</f>
        <v>05 01 08</v>
      </c>
      <c r="B1796" s="269" t="str">
        <f>ხარჯები!B512</f>
        <v>საფეხბურთო კლუბ ტორპედოს ხელშეწყობა</v>
      </c>
      <c r="C1796" s="270">
        <f>ხარჯები!C512</f>
        <v>362.2</v>
      </c>
      <c r="D1796" s="270">
        <f>ხარჯები!D512</f>
        <v>0</v>
      </c>
      <c r="E1796" s="270">
        <f>ხარჯები!E512</f>
        <v>0</v>
      </c>
      <c r="F1796" s="270">
        <f>ხარჯები!F512</f>
        <v>0</v>
      </c>
      <c r="G1796" s="270">
        <f>ხარჯები!G512</f>
        <v>0</v>
      </c>
    </row>
    <row r="1797" spans="1:7" ht="12.75" x14ac:dyDescent="0.25">
      <c r="A1797" s="264" t="str">
        <f>ხარჯები!A513</f>
        <v>2</v>
      </c>
      <c r="B1797" s="277" t="str">
        <f>ხარჯები!B513</f>
        <v>ხარჯები</v>
      </c>
      <c r="C1797" s="265">
        <f>ხარჯები!C513</f>
        <v>362.2</v>
      </c>
      <c r="D1797" s="265">
        <f>ხარჯები!D513</f>
        <v>0</v>
      </c>
      <c r="E1797" s="265">
        <f>ხარჯები!E513</f>
        <v>0</v>
      </c>
      <c r="F1797" s="265">
        <f>ხარჯები!F513</f>
        <v>0</v>
      </c>
      <c r="G1797" s="265">
        <f>ხარჯები!G513</f>
        <v>0</v>
      </c>
    </row>
    <row r="1798" spans="1:7" ht="12.75" x14ac:dyDescent="0.25">
      <c r="A1798" s="264" t="str">
        <f>ხარჯები!A514</f>
        <v>25</v>
      </c>
      <c r="B1798" s="277" t="str">
        <f>ხარჯები!B514</f>
        <v>სუბსიდიები</v>
      </c>
      <c r="C1798" s="265">
        <f>ხარჯები!C514</f>
        <v>362.2</v>
      </c>
      <c r="D1798" s="265">
        <f>ხარჯები!D514</f>
        <v>0</v>
      </c>
      <c r="E1798" s="265">
        <f>ხარჯები!E514</f>
        <v>0</v>
      </c>
      <c r="F1798" s="265">
        <f>ხარჯები!F514</f>
        <v>0</v>
      </c>
      <c r="G1798" s="265">
        <f>ხარჯები!G514</f>
        <v>0</v>
      </c>
    </row>
    <row r="1799" spans="1:7" ht="35.25" customHeight="1" x14ac:dyDescent="0.25">
      <c r="A1799" s="268" t="str">
        <f>ხარჯები!A515</f>
        <v>05 01 09</v>
      </c>
      <c r="B1799" s="269" t="str">
        <f>ხარჯები!B515</f>
        <v>სპორტული ღონისძიებების დაფინანსება</v>
      </c>
      <c r="C1799" s="270">
        <f>ხარჯები!C515</f>
        <v>1001.3000000000001</v>
      </c>
      <c r="D1799" s="270">
        <f>ხარჯები!D515</f>
        <v>843</v>
      </c>
      <c r="E1799" s="270">
        <f>ხარჯები!E515</f>
        <v>962</v>
      </c>
      <c r="F1799" s="270">
        <f>ხარჯები!F515</f>
        <v>0</v>
      </c>
      <c r="G1799" s="270">
        <f>ხარჯები!G515</f>
        <v>962</v>
      </c>
    </row>
    <row r="1800" spans="1:7" ht="12.75" x14ac:dyDescent="0.25">
      <c r="A1800" s="264" t="str">
        <f>ხარჯები!A516</f>
        <v>2</v>
      </c>
      <c r="B1800" s="277" t="str">
        <f>ხარჯები!B516</f>
        <v>ხარჯები</v>
      </c>
      <c r="C1800" s="265">
        <f>ხარჯები!C516</f>
        <v>749.7</v>
      </c>
      <c r="D1800" s="265">
        <f>ხარჯები!D516</f>
        <v>843</v>
      </c>
      <c r="E1800" s="265">
        <f>ხარჯები!E516</f>
        <v>962</v>
      </c>
      <c r="F1800" s="265">
        <f>ხარჯები!F516</f>
        <v>0</v>
      </c>
      <c r="G1800" s="265">
        <f>ხარჯები!G516</f>
        <v>962</v>
      </c>
    </row>
    <row r="1801" spans="1:7" ht="12.75" x14ac:dyDescent="0.25">
      <c r="A1801" s="264" t="str">
        <f>ხარჯები!A517</f>
        <v>22</v>
      </c>
      <c r="B1801" s="277" t="str">
        <f>ხარჯები!B517</f>
        <v>საქონელი და მომსახურება</v>
      </c>
      <c r="C1801" s="265">
        <f>ხარჯები!C517</f>
        <v>163.80000000000001</v>
      </c>
      <c r="D1801" s="265">
        <f>ხარჯები!D517</f>
        <v>240.5</v>
      </c>
      <c r="E1801" s="265">
        <f>ხარჯები!E517</f>
        <v>209.5</v>
      </c>
      <c r="F1801" s="265">
        <f>ხარჯები!F517</f>
        <v>0</v>
      </c>
      <c r="G1801" s="265">
        <f>ხარჯები!G517</f>
        <v>209.5</v>
      </c>
    </row>
    <row r="1802" spans="1:7" ht="12.75" x14ac:dyDescent="0.25">
      <c r="A1802" s="264" t="str">
        <f>ხარჯები!A518</f>
        <v>25</v>
      </c>
      <c r="B1802" s="277" t="str">
        <f>ხარჯები!B518</f>
        <v>სუბსიდიები</v>
      </c>
      <c r="C1802" s="265">
        <f>ხარჯები!C518</f>
        <v>406</v>
      </c>
      <c r="D1802" s="265">
        <f>ხარჯები!D518</f>
        <v>432</v>
      </c>
      <c r="E1802" s="265">
        <f>ხარჯები!E518</f>
        <v>582</v>
      </c>
      <c r="F1802" s="265">
        <f>ხარჯები!F518</f>
        <v>0</v>
      </c>
      <c r="G1802" s="265">
        <f>ხარჯები!G518</f>
        <v>582</v>
      </c>
    </row>
    <row r="1803" spans="1:7" ht="12.75" x14ac:dyDescent="0.25">
      <c r="A1803" s="264" t="str">
        <f>ხარჯები!A519</f>
        <v>27</v>
      </c>
      <c r="B1803" s="277" t="str">
        <f>ხარჯები!B519</f>
        <v>სოციალური უზრუნველყოფა</v>
      </c>
      <c r="C1803" s="265">
        <f>ხარჯები!C519</f>
        <v>15.1</v>
      </c>
      <c r="D1803" s="265">
        <f>ხარჯები!D519</f>
        <v>0</v>
      </c>
      <c r="E1803" s="265">
        <f>ხარჯები!E519</f>
        <v>0</v>
      </c>
      <c r="F1803" s="265">
        <f>ხარჯები!F519</f>
        <v>0</v>
      </c>
      <c r="G1803" s="265">
        <f>ხარჯები!G519</f>
        <v>0</v>
      </c>
    </row>
    <row r="1804" spans="1:7" ht="12.75" x14ac:dyDescent="0.25">
      <c r="A1804" s="264" t="str">
        <f>ხარჯები!A520</f>
        <v>28</v>
      </c>
      <c r="B1804" s="277" t="str">
        <f>ხარჯები!B520</f>
        <v>სხვა ხარჯები</v>
      </c>
      <c r="C1804" s="265">
        <f>ხარჯები!C520</f>
        <v>164.8</v>
      </c>
      <c r="D1804" s="265">
        <f>ხარჯები!D520</f>
        <v>170.5</v>
      </c>
      <c r="E1804" s="265">
        <f>ხარჯები!E520</f>
        <v>170.5</v>
      </c>
      <c r="F1804" s="265">
        <f>ხარჯები!F520</f>
        <v>0</v>
      </c>
      <c r="G1804" s="265">
        <f>ხარჯები!G520</f>
        <v>170.5</v>
      </c>
    </row>
    <row r="1805" spans="1:7" ht="12.75" x14ac:dyDescent="0.25">
      <c r="A1805" s="264" t="str">
        <f>ხარჯები!A521</f>
        <v>31</v>
      </c>
      <c r="B1805" s="277" t="str">
        <f>ხარჯები!B521</f>
        <v>არაფინანსური აქტივების ზრდა</v>
      </c>
      <c r="C1805" s="265">
        <f>ხარჯები!C521</f>
        <v>156.5</v>
      </c>
      <c r="D1805" s="265">
        <f>ხარჯები!D521</f>
        <v>0</v>
      </c>
      <c r="E1805" s="265">
        <f>ხარჯები!E521</f>
        <v>0</v>
      </c>
      <c r="F1805" s="265">
        <f>ხარჯები!F521</f>
        <v>0</v>
      </c>
      <c r="G1805" s="265">
        <f>ხარჯები!G521</f>
        <v>0</v>
      </c>
    </row>
    <row r="1806" spans="1:7" ht="12.75" x14ac:dyDescent="0.25">
      <c r="A1806" s="264" t="str">
        <f>ხარჯები!A522</f>
        <v>33</v>
      </c>
      <c r="B1806" s="277" t="str">
        <f>ხარჯები!B522</f>
        <v>ვალდებულებების კლება</v>
      </c>
      <c r="C1806" s="265">
        <f>ხარჯები!C522</f>
        <v>95.1</v>
      </c>
      <c r="D1806" s="265">
        <f>ხარჯები!D522</f>
        <v>0</v>
      </c>
      <c r="E1806" s="265">
        <f>ხარჯები!E522</f>
        <v>0</v>
      </c>
      <c r="F1806" s="265">
        <f>ხარჯები!F522</f>
        <v>0</v>
      </c>
      <c r="G1806" s="265">
        <f>ხარჯები!G522</f>
        <v>0</v>
      </c>
    </row>
    <row r="1807" spans="1:7" ht="69" customHeight="1" x14ac:dyDescent="0.25">
      <c r="A1807" s="268" t="str">
        <f>ხარჯები!A523</f>
        <v>05 01 10</v>
      </c>
      <c r="B1807" s="269" t="str">
        <f>ხარჯები!B523</f>
        <v>სხვადასხვა სახეობის სპორტულ - გამაჯანსაღებელი და დასასვენებლად განკუთვნილი ობიექტების მოწყობა, რეაბილიტაცია, ექსპლუატაცია</v>
      </c>
      <c r="C1807" s="270">
        <f>ხარჯები!C523</f>
        <v>277.5</v>
      </c>
      <c r="D1807" s="270">
        <f>ხარჯები!D523</f>
        <v>1133</v>
      </c>
      <c r="E1807" s="270">
        <f>ხარჯები!E523</f>
        <v>370</v>
      </c>
      <c r="F1807" s="270">
        <f>ხარჯები!F523</f>
        <v>0</v>
      </c>
      <c r="G1807" s="270">
        <f>ხარჯები!G523</f>
        <v>370</v>
      </c>
    </row>
    <row r="1808" spans="1:7" ht="12.75" x14ac:dyDescent="0.25">
      <c r="A1808" s="264" t="str">
        <f>ხარჯები!A524</f>
        <v>2</v>
      </c>
      <c r="B1808" s="277" t="str">
        <f>ხარჯები!B524</f>
        <v>ხარჯები</v>
      </c>
      <c r="C1808" s="265">
        <f>ხარჯები!C524</f>
        <v>0</v>
      </c>
      <c r="D1808" s="265">
        <f>ხარჯები!D524</f>
        <v>33</v>
      </c>
      <c r="E1808" s="265">
        <f>ხარჯები!E524</f>
        <v>170</v>
      </c>
      <c r="F1808" s="265">
        <f>ხარჯები!F524</f>
        <v>0</v>
      </c>
      <c r="G1808" s="265">
        <f>ხარჯები!G524</f>
        <v>170</v>
      </c>
    </row>
    <row r="1809" spans="1:7" ht="12.75" x14ac:dyDescent="0.25">
      <c r="A1809" s="264" t="str">
        <f>ხარჯები!A525</f>
        <v>22</v>
      </c>
      <c r="B1809" s="277" t="str">
        <f>ხარჯები!B525</f>
        <v>საქონელი და მომსახურება</v>
      </c>
      <c r="C1809" s="265">
        <f>ხარჯები!C525</f>
        <v>0</v>
      </c>
      <c r="D1809" s="265">
        <f>ხარჯები!D525</f>
        <v>33</v>
      </c>
      <c r="E1809" s="265">
        <f>ხარჯები!E525</f>
        <v>170</v>
      </c>
      <c r="F1809" s="265">
        <f>ხარჯები!F525</f>
        <v>0</v>
      </c>
      <c r="G1809" s="265">
        <f>ხარჯები!G525</f>
        <v>170</v>
      </c>
    </row>
    <row r="1810" spans="1:7" ht="12.75" x14ac:dyDescent="0.25">
      <c r="A1810" s="264" t="str">
        <f>ხარჯები!A526</f>
        <v>31</v>
      </c>
      <c r="B1810" s="277" t="str">
        <f>ხარჯები!B526</f>
        <v>არაფინანსური აქტივების ზრდა</v>
      </c>
      <c r="C1810" s="265">
        <f>ხარჯები!C526</f>
        <v>277.5</v>
      </c>
      <c r="D1810" s="265">
        <f>ხარჯები!D526</f>
        <v>1100</v>
      </c>
      <c r="E1810" s="265">
        <f>ხარჯები!E526</f>
        <v>200</v>
      </c>
      <c r="F1810" s="265">
        <f>ხარჯები!F526</f>
        <v>0</v>
      </c>
      <c r="G1810" s="265">
        <f>ხარჯები!G526</f>
        <v>200</v>
      </c>
    </row>
    <row r="1811" spans="1:7" ht="35.25" customHeight="1" x14ac:dyDescent="0.25">
      <c r="A1811" s="268" t="str">
        <f>ხარჯები!A527</f>
        <v>05 01 11</v>
      </c>
      <c r="B1811" s="269" t="str">
        <f>ხარჯები!B527</f>
        <v>სპორტული მოედნების მოწყობა - რეაბილიტაცია</v>
      </c>
      <c r="C1811" s="270">
        <f>ხარჯები!C527</f>
        <v>926.40000000000009</v>
      </c>
      <c r="D1811" s="270">
        <f>ხარჯები!D527</f>
        <v>0</v>
      </c>
      <c r="E1811" s="270">
        <f>ხარჯები!E527</f>
        <v>0</v>
      </c>
      <c r="F1811" s="270">
        <f>ხარჯები!F527</f>
        <v>0</v>
      </c>
      <c r="G1811" s="270">
        <f>ხარჯები!G527</f>
        <v>0</v>
      </c>
    </row>
    <row r="1812" spans="1:7" ht="12.75" x14ac:dyDescent="0.25">
      <c r="A1812" s="264" t="str">
        <f>ხარჯები!A528</f>
        <v>2</v>
      </c>
      <c r="B1812" s="277" t="str">
        <f>ხარჯები!B528</f>
        <v>ხარჯები</v>
      </c>
      <c r="C1812" s="265">
        <f>ხარჯები!C528</f>
        <v>2.2000000000000002</v>
      </c>
      <c r="D1812" s="265">
        <f>ხარჯები!D528</f>
        <v>0</v>
      </c>
      <c r="E1812" s="265">
        <f>ხარჯები!E528</f>
        <v>0</v>
      </c>
      <c r="F1812" s="265">
        <f>ხარჯები!F528</f>
        <v>0</v>
      </c>
      <c r="G1812" s="265">
        <f>ხარჯები!G528</f>
        <v>0</v>
      </c>
    </row>
    <row r="1813" spans="1:7" ht="12.75" x14ac:dyDescent="0.25">
      <c r="A1813" s="264" t="str">
        <f>ხარჯები!A529</f>
        <v>22</v>
      </c>
      <c r="B1813" s="277" t="str">
        <f>ხარჯები!B529</f>
        <v>საქონელი და მომსახურება</v>
      </c>
      <c r="C1813" s="265">
        <f>ხარჯები!C529</f>
        <v>2.2000000000000002</v>
      </c>
      <c r="D1813" s="265">
        <f>ხარჯები!D529</f>
        <v>0</v>
      </c>
      <c r="E1813" s="265">
        <f>ხარჯები!E529</f>
        <v>0</v>
      </c>
      <c r="F1813" s="265">
        <f>ხარჯები!F529</f>
        <v>0</v>
      </c>
      <c r="G1813" s="265">
        <f>ხარჯები!G529</f>
        <v>0</v>
      </c>
    </row>
    <row r="1814" spans="1:7" ht="12.75" x14ac:dyDescent="0.25">
      <c r="A1814" s="264" t="str">
        <f>ხარჯები!A530</f>
        <v>31</v>
      </c>
      <c r="B1814" s="277" t="str">
        <f>ხარჯები!B530</f>
        <v>არაფინანსური აქტივების ზრდა</v>
      </c>
      <c r="C1814" s="265">
        <f>ხარჯები!C530</f>
        <v>924.2</v>
      </c>
      <c r="D1814" s="265">
        <f>ხარჯები!D530</f>
        <v>0</v>
      </c>
      <c r="E1814" s="265">
        <f>ხარჯები!E530</f>
        <v>0</v>
      </c>
      <c r="F1814" s="265">
        <f>ხარჯები!F530</f>
        <v>0</v>
      </c>
      <c r="G1814" s="265">
        <f>ხარჯები!G530</f>
        <v>0</v>
      </c>
    </row>
    <row r="1815" spans="1:7" ht="35.25" customHeight="1" x14ac:dyDescent="0.25">
      <c r="A1815" s="268" t="str">
        <f>ხარჯები!A531</f>
        <v>05 01 12</v>
      </c>
      <c r="B1815" s="269" t="str">
        <f>ხარჯები!B531</f>
        <v>მაია ჩიბურდანიძის სახელობის საჭადრაკო სკოლის რეაბილიტაცია</v>
      </c>
      <c r="C1815" s="270">
        <f>ხარჯები!C531</f>
        <v>67</v>
      </c>
      <c r="D1815" s="270">
        <f>ხარჯები!D531</f>
        <v>291.7</v>
      </c>
      <c r="E1815" s="270">
        <f>ხარჯები!E531</f>
        <v>0</v>
      </c>
      <c r="F1815" s="270">
        <f>ხარჯები!F531</f>
        <v>0</v>
      </c>
      <c r="G1815" s="270">
        <f>ხარჯები!G531</f>
        <v>0</v>
      </c>
    </row>
    <row r="1816" spans="1:7" ht="12.75" x14ac:dyDescent="0.25">
      <c r="A1816" s="264" t="str">
        <f>ხარჯები!A532</f>
        <v>31</v>
      </c>
      <c r="B1816" s="277" t="str">
        <f>ხარჯები!B532</f>
        <v>არაფინანსური აქტივების ზრდა</v>
      </c>
      <c r="C1816" s="265">
        <f>ხარჯები!C532</f>
        <v>67</v>
      </c>
      <c r="D1816" s="265">
        <f>ხარჯები!D532</f>
        <v>291.7</v>
      </c>
      <c r="E1816" s="265">
        <f>ხარჯები!E532</f>
        <v>0</v>
      </c>
      <c r="F1816" s="265">
        <f>ხარჯები!F532</f>
        <v>0</v>
      </c>
      <c r="G1816" s="265">
        <f>ხარჯები!G532</f>
        <v>0</v>
      </c>
    </row>
    <row r="1817" spans="1:7" ht="35.25" customHeight="1" x14ac:dyDescent="0.25">
      <c r="A1817" s="268" t="str">
        <f>ხარჯები!A533</f>
        <v>05 02</v>
      </c>
      <c r="B1817" s="269" t="str">
        <f>ხარჯები!B533</f>
        <v>კულტურის სფეროს განვითარება</v>
      </c>
      <c r="C1817" s="270">
        <f>ხარჯები!C533</f>
        <v>5996.8</v>
      </c>
      <c r="D1817" s="270">
        <f>ხარჯები!D533</f>
        <v>6277.7999999999993</v>
      </c>
      <c r="E1817" s="270">
        <f>ხარჯები!E533</f>
        <v>6700</v>
      </c>
      <c r="F1817" s="270">
        <f>ხარჯები!F533</f>
        <v>0</v>
      </c>
      <c r="G1817" s="270">
        <f>ხარჯები!G533</f>
        <v>6700</v>
      </c>
    </row>
    <row r="1818" spans="1:7" ht="12.75" x14ac:dyDescent="0.25">
      <c r="A1818" s="264">
        <f>ხარჯები!A534</f>
        <v>0</v>
      </c>
      <c r="B1818" s="277" t="str">
        <f>ხარჯები!B534</f>
        <v>მომუშავეთა რიცხოვნობა</v>
      </c>
      <c r="C1818" s="265">
        <f>ხარჯები!C534</f>
        <v>0</v>
      </c>
      <c r="D1818" s="265">
        <f>ხარჯები!D534</f>
        <v>0</v>
      </c>
      <c r="E1818" s="265">
        <f>ხარჯები!E534</f>
        <v>848</v>
      </c>
      <c r="F1818" s="265">
        <f>ხარჯები!F534</f>
        <v>0</v>
      </c>
      <c r="G1818" s="265">
        <f>ხარჯები!G534</f>
        <v>848</v>
      </c>
    </row>
    <row r="1819" spans="1:7" ht="12.75" x14ac:dyDescent="0.25">
      <c r="A1819" s="264" t="str">
        <f>ხარჯები!A535</f>
        <v>2</v>
      </c>
      <c r="B1819" s="277" t="str">
        <f>ხარჯები!B535</f>
        <v>ხარჯები</v>
      </c>
      <c r="C1819" s="265">
        <f>ხარჯები!C535</f>
        <v>5873.4000000000005</v>
      </c>
      <c r="D1819" s="265">
        <f>ხარჯები!D535</f>
        <v>6139.2</v>
      </c>
      <c r="E1819" s="265">
        <f>ხარჯები!E535</f>
        <v>6630</v>
      </c>
      <c r="F1819" s="265">
        <f>ხარჯები!F535</f>
        <v>0</v>
      </c>
      <c r="G1819" s="265">
        <f>ხარჯები!G535</f>
        <v>6630</v>
      </c>
    </row>
    <row r="1820" spans="1:7" ht="12.75" x14ac:dyDescent="0.25">
      <c r="A1820" s="264" t="str">
        <f>ხარჯები!A536</f>
        <v>21</v>
      </c>
      <c r="B1820" s="277" t="str">
        <f>ხარჯები!B536</f>
        <v>შრომის ანაზღაურება</v>
      </c>
      <c r="C1820" s="265">
        <f>ხარჯები!C536</f>
        <v>0</v>
      </c>
      <c r="D1820" s="265">
        <f>ხარჯები!D536</f>
        <v>0</v>
      </c>
      <c r="E1820" s="265">
        <f>ხარჯები!E536</f>
        <v>4835.8</v>
      </c>
      <c r="F1820" s="265">
        <f>ხარჯები!F536</f>
        <v>0</v>
      </c>
      <c r="G1820" s="265">
        <f>ხარჯები!G536</f>
        <v>4835.8</v>
      </c>
    </row>
    <row r="1821" spans="1:7" ht="12.75" x14ac:dyDescent="0.25">
      <c r="A1821" s="264" t="str">
        <f>ხარჯები!A537</f>
        <v>22</v>
      </c>
      <c r="B1821" s="277" t="str">
        <f>ხარჯები!B537</f>
        <v>საქონელი და მომსახურება</v>
      </c>
      <c r="C1821" s="265">
        <f>ხარჯები!C537</f>
        <v>488.7</v>
      </c>
      <c r="D1821" s="265">
        <f>ხარჯები!D537</f>
        <v>837</v>
      </c>
      <c r="E1821" s="265">
        <f>ხარჯები!E537</f>
        <v>1576.7</v>
      </c>
      <c r="F1821" s="265">
        <f>ხარჯები!F537</f>
        <v>0</v>
      </c>
      <c r="G1821" s="265">
        <f>ხარჯები!G537</f>
        <v>1576.7</v>
      </c>
    </row>
    <row r="1822" spans="1:7" ht="12.75" x14ac:dyDescent="0.25">
      <c r="A1822" s="264" t="str">
        <f>ხარჯები!A538</f>
        <v>25</v>
      </c>
      <c r="B1822" s="277" t="str">
        <f>ხარჯები!B538</f>
        <v>სუბსიდიები</v>
      </c>
      <c r="C1822" s="265">
        <f>ხარჯები!C538</f>
        <v>4807.7000000000007</v>
      </c>
      <c r="D1822" s="265">
        <f>ხარჯები!D538</f>
        <v>5232.2</v>
      </c>
      <c r="E1822" s="265">
        <f>ხარჯები!E538</f>
        <v>151.5</v>
      </c>
      <c r="F1822" s="265">
        <f>ხარჯები!F538</f>
        <v>0</v>
      </c>
      <c r="G1822" s="265">
        <f>ხარჯები!G538</f>
        <v>151.5</v>
      </c>
    </row>
    <row r="1823" spans="1:7" ht="12.75" x14ac:dyDescent="0.25">
      <c r="A1823" s="264" t="str">
        <f>ხარჯები!A539</f>
        <v>26</v>
      </c>
      <c r="B1823" s="277" t="str">
        <f>ხარჯები!B539</f>
        <v>გრანტები</v>
      </c>
      <c r="C1823" s="265">
        <f>ხარჯები!C539</f>
        <v>470</v>
      </c>
      <c r="D1823" s="265">
        <f>ხარჯები!D539</f>
        <v>70</v>
      </c>
      <c r="E1823" s="265">
        <f>ხარჯები!E539</f>
        <v>0</v>
      </c>
      <c r="F1823" s="265">
        <f>ხარჯები!F539</f>
        <v>0</v>
      </c>
      <c r="G1823" s="265">
        <f>ხარჯები!G539</f>
        <v>0</v>
      </c>
    </row>
    <row r="1824" spans="1:7" ht="12.75" x14ac:dyDescent="0.25">
      <c r="A1824" s="264" t="str">
        <f>ხარჯები!A540</f>
        <v>27</v>
      </c>
      <c r="B1824" s="277" t="str">
        <f>ხარჯები!B540</f>
        <v>სოციალური უზრუნველყოფა</v>
      </c>
      <c r="C1824" s="265">
        <f>ხარჯები!C540</f>
        <v>0</v>
      </c>
      <c r="D1824" s="265">
        <f>ხარჯები!D540</f>
        <v>0</v>
      </c>
      <c r="E1824" s="265">
        <f>ხარჯები!E540</f>
        <v>20</v>
      </c>
      <c r="F1824" s="265">
        <f>ხარჯები!F540</f>
        <v>0</v>
      </c>
      <c r="G1824" s="265">
        <f>ხარჯები!G540</f>
        <v>20</v>
      </c>
    </row>
    <row r="1825" spans="1:7" ht="12.75" x14ac:dyDescent="0.25">
      <c r="A1825" s="264" t="str">
        <f>ხარჯები!A541</f>
        <v>28</v>
      </c>
      <c r="B1825" s="277" t="str">
        <f>ხარჯები!B541</f>
        <v>სხვა ხარჯები</v>
      </c>
      <c r="C1825" s="265">
        <f>ხარჯები!C541</f>
        <v>107</v>
      </c>
      <c r="D1825" s="265">
        <f>ხარჯები!D541</f>
        <v>0</v>
      </c>
      <c r="E1825" s="265">
        <f>ხარჯები!E541</f>
        <v>46</v>
      </c>
      <c r="F1825" s="265">
        <f>ხარჯები!F541</f>
        <v>0</v>
      </c>
      <c r="G1825" s="265">
        <f>ხარჯები!G541</f>
        <v>46</v>
      </c>
    </row>
    <row r="1826" spans="1:7" ht="12.75" x14ac:dyDescent="0.25">
      <c r="A1826" s="264" t="str">
        <f>ხარჯები!A542</f>
        <v>31</v>
      </c>
      <c r="B1826" s="277" t="str">
        <f>ხარჯები!B542</f>
        <v>არაფინანსური აქტივების ზრდა</v>
      </c>
      <c r="C1826" s="265">
        <f>ხარჯები!C542</f>
        <v>52.199999999999996</v>
      </c>
      <c r="D1826" s="265">
        <f>ხარჯები!D542</f>
        <v>138.6</v>
      </c>
      <c r="E1826" s="265">
        <f>ხარჯები!E542</f>
        <v>70</v>
      </c>
      <c r="F1826" s="265">
        <f>ხარჯები!F542</f>
        <v>0</v>
      </c>
      <c r="G1826" s="265">
        <f>ხარჯები!G542</f>
        <v>70</v>
      </c>
    </row>
    <row r="1827" spans="1:7" ht="12.75" x14ac:dyDescent="0.25">
      <c r="A1827" s="264" t="str">
        <f>ხარჯები!A543</f>
        <v>33</v>
      </c>
      <c r="B1827" s="277" t="str">
        <f>ხარჯები!B543</f>
        <v>ვალდებულებების კლება</v>
      </c>
      <c r="C1827" s="265">
        <f>ხარჯები!C543</f>
        <v>71.2</v>
      </c>
      <c r="D1827" s="265">
        <f>ხარჯები!D543</f>
        <v>0</v>
      </c>
      <c r="E1827" s="265">
        <f>ხარჯები!E543</f>
        <v>0</v>
      </c>
      <c r="F1827" s="265">
        <f>ხარჯები!F543</f>
        <v>0</v>
      </c>
      <c r="G1827" s="265">
        <f>ხარჯები!G543</f>
        <v>0</v>
      </c>
    </row>
    <row r="1828" spans="1:7" ht="45" customHeight="1" x14ac:dyDescent="0.25">
      <c r="A1828" s="268" t="str">
        <f>ხარჯები!A544</f>
        <v>05 02 01</v>
      </c>
      <c r="B1828" s="269" t="str">
        <f>ხარჯები!B544</f>
        <v>კულტურულ სახელოვნებლო, საგანმანათლებლო დაწესებულებათა გაერთიანების ხელშეწყობა</v>
      </c>
      <c r="C1828" s="270">
        <f>ხარჯები!C544</f>
        <v>3149.5</v>
      </c>
      <c r="D1828" s="270">
        <f>ხარჯები!D544</f>
        <v>3550.9</v>
      </c>
      <c r="E1828" s="270">
        <f>ხარჯები!E544</f>
        <v>4150</v>
      </c>
      <c r="F1828" s="270">
        <f>ხარჯები!F544</f>
        <v>0</v>
      </c>
      <c r="G1828" s="270">
        <f>ხარჯები!G544</f>
        <v>4150</v>
      </c>
    </row>
    <row r="1829" spans="1:7" ht="12.75" x14ac:dyDescent="0.25">
      <c r="A1829" s="264">
        <f>ხარჯები!A545</f>
        <v>0</v>
      </c>
      <c r="B1829" s="277" t="str">
        <f>ხარჯები!B545</f>
        <v>მომუშავეთა რიცხოვნობა</v>
      </c>
      <c r="C1829" s="265">
        <f>ხარჯები!C545</f>
        <v>0</v>
      </c>
      <c r="D1829" s="265">
        <f>ხარჯები!D545</f>
        <v>0</v>
      </c>
      <c r="E1829" s="265">
        <f>ხარჯები!E545</f>
        <v>750</v>
      </c>
      <c r="F1829" s="265">
        <f>ხარჯები!F545</f>
        <v>0</v>
      </c>
      <c r="G1829" s="265">
        <f>ხარჯები!G545</f>
        <v>750</v>
      </c>
    </row>
    <row r="1830" spans="1:7" ht="12.75" x14ac:dyDescent="0.25">
      <c r="A1830" s="264" t="str">
        <f>ხარჯები!A546</f>
        <v>2</v>
      </c>
      <c r="B1830" s="277" t="str">
        <f>ხარჯები!B546</f>
        <v>ხარჯები</v>
      </c>
      <c r="C1830" s="265">
        <f>ხარჯები!C546</f>
        <v>3149.5</v>
      </c>
      <c r="D1830" s="265">
        <f>ხარჯები!D546</f>
        <v>3470.9</v>
      </c>
      <c r="E1830" s="265">
        <f>ხარჯები!E546</f>
        <v>4130</v>
      </c>
      <c r="F1830" s="265">
        <f>ხარჯები!F546</f>
        <v>0</v>
      </c>
      <c r="G1830" s="265">
        <f>ხარჯები!G546</f>
        <v>4130</v>
      </c>
    </row>
    <row r="1831" spans="1:7" ht="12.75" x14ac:dyDescent="0.25">
      <c r="A1831" s="264" t="str">
        <f>ხარჯები!A547</f>
        <v>21</v>
      </c>
      <c r="B1831" s="277" t="str">
        <f>ხარჯები!B547</f>
        <v>შრომის ანაზღაურება</v>
      </c>
      <c r="C1831" s="265">
        <f>ხარჯები!C547</f>
        <v>0</v>
      </c>
      <c r="D1831" s="265">
        <f>ხარჯები!D547</f>
        <v>0</v>
      </c>
      <c r="E1831" s="265">
        <f>ხარჯები!E547</f>
        <v>3308</v>
      </c>
      <c r="F1831" s="265">
        <f>ხარჯები!F547</f>
        <v>0</v>
      </c>
      <c r="G1831" s="265">
        <f>ხარჯები!G547</f>
        <v>3308</v>
      </c>
    </row>
    <row r="1832" spans="1:7" ht="12.75" x14ac:dyDescent="0.25">
      <c r="A1832" s="264" t="str">
        <f>ხარჯები!A548</f>
        <v>22</v>
      </c>
      <c r="B1832" s="277" t="str">
        <f>ხარჯები!B548</f>
        <v>საქონელი და მომსახურება</v>
      </c>
      <c r="C1832" s="265">
        <f>ხარჯები!C548</f>
        <v>0</v>
      </c>
      <c r="D1832" s="265">
        <f>ხარჯები!D548</f>
        <v>0</v>
      </c>
      <c r="E1832" s="265">
        <f>ხარჯები!E548</f>
        <v>802</v>
      </c>
      <c r="F1832" s="265">
        <f>ხარჯები!F548</f>
        <v>0</v>
      </c>
      <c r="G1832" s="265">
        <f>ხარჯები!G548</f>
        <v>802</v>
      </c>
    </row>
    <row r="1833" spans="1:7" ht="12.75" x14ac:dyDescent="0.25">
      <c r="A1833" s="264" t="str">
        <f>ხარჯები!A549</f>
        <v>25</v>
      </c>
      <c r="B1833" s="277" t="str">
        <f>ხარჯები!B549</f>
        <v>სუბსიდიები</v>
      </c>
      <c r="C1833" s="265">
        <f>ხარჯები!C549</f>
        <v>3149.5</v>
      </c>
      <c r="D1833" s="265">
        <f>ხარჯები!D549</f>
        <v>3470.9</v>
      </c>
      <c r="E1833" s="265">
        <f>ხარჯები!E549</f>
        <v>0</v>
      </c>
      <c r="F1833" s="265">
        <f>ხარჯები!F549</f>
        <v>0</v>
      </c>
      <c r="G1833" s="265">
        <f>ხარჯები!G549</f>
        <v>0</v>
      </c>
    </row>
    <row r="1834" spans="1:7" ht="12.75" x14ac:dyDescent="0.25">
      <c r="A1834" s="264" t="str">
        <f>ხარჯები!A550</f>
        <v>27</v>
      </c>
      <c r="B1834" s="277" t="str">
        <f>ხარჯები!B550</f>
        <v>სოციალური უზრუნველყოფა</v>
      </c>
      <c r="C1834" s="265">
        <f>ხარჯები!C550</f>
        <v>0</v>
      </c>
      <c r="D1834" s="265">
        <f>ხარჯები!D550</f>
        <v>0</v>
      </c>
      <c r="E1834" s="265">
        <f>ხარჯები!E550</f>
        <v>20</v>
      </c>
      <c r="F1834" s="265">
        <f>ხარჯები!F550</f>
        <v>0</v>
      </c>
      <c r="G1834" s="265">
        <f>ხარჯები!G550</f>
        <v>20</v>
      </c>
    </row>
    <row r="1835" spans="1:7" ht="12.75" x14ac:dyDescent="0.25">
      <c r="A1835" s="264" t="str">
        <f>ხარჯები!A551</f>
        <v>31</v>
      </c>
      <c r="B1835" s="277" t="str">
        <f>ხარჯები!B551</f>
        <v>არაფინანსური აქტივების ზრდა</v>
      </c>
      <c r="C1835" s="265">
        <f>ხარჯები!C551</f>
        <v>0</v>
      </c>
      <c r="D1835" s="265">
        <f>ხარჯები!D551</f>
        <v>80</v>
      </c>
      <c r="E1835" s="265">
        <f>ხარჯები!E551</f>
        <v>20</v>
      </c>
      <c r="F1835" s="265">
        <f>ხარჯები!F551</f>
        <v>0</v>
      </c>
      <c r="G1835" s="265">
        <f>ხარჯები!G551</f>
        <v>20</v>
      </c>
    </row>
    <row r="1836" spans="1:7" ht="42" customHeight="1" x14ac:dyDescent="0.25">
      <c r="A1836" s="268" t="str">
        <f>ხარჯები!A552</f>
        <v>05 02 02</v>
      </c>
      <c r="B1836" s="269" t="str">
        <f>ხარჯები!B552</f>
        <v>ი. ჭავჭავაძის სახელობის ქუთაისის სამეცნიერო ბიბლიოთეკის ხელშეწყობა</v>
      </c>
      <c r="C1836" s="270">
        <f>ხარჯები!C552</f>
        <v>678</v>
      </c>
      <c r="D1836" s="270">
        <f>ხარჯები!D552</f>
        <v>715</v>
      </c>
      <c r="E1836" s="270">
        <f>ხარჯები!E552</f>
        <v>830</v>
      </c>
      <c r="F1836" s="270">
        <f>ხარჯები!F552</f>
        <v>0</v>
      </c>
      <c r="G1836" s="270">
        <f>ხარჯები!G552</f>
        <v>830</v>
      </c>
    </row>
    <row r="1837" spans="1:7" ht="12.75" x14ac:dyDescent="0.25">
      <c r="A1837" s="264">
        <f>ხარჯები!A553</f>
        <v>0</v>
      </c>
      <c r="B1837" s="277" t="str">
        <f>ხარჯები!B553</f>
        <v>მომუშავეთა რიცხოვნობა</v>
      </c>
      <c r="C1837" s="265">
        <f>ხარჯები!C553</f>
        <v>0</v>
      </c>
      <c r="D1837" s="265">
        <f>ხარჯები!D553</f>
        <v>0</v>
      </c>
      <c r="E1837" s="265">
        <f>ხარჯები!E553</f>
        <v>0</v>
      </c>
      <c r="F1837" s="265">
        <f>ხარჯები!F553</f>
        <v>0</v>
      </c>
      <c r="G1837" s="265">
        <f>ხარჯები!G553</f>
        <v>0</v>
      </c>
    </row>
    <row r="1838" spans="1:7" ht="12.75" x14ac:dyDescent="0.25">
      <c r="A1838" s="264" t="str">
        <f>ხარჯები!A554</f>
        <v>2</v>
      </c>
      <c r="B1838" s="277" t="str">
        <f>ხარჯები!B554</f>
        <v>ხარჯები</v>
      </c>
      <c r="C1838" s="265">
        <f>ხარჯები!C554</f>
        <v>659.5</v>
      </c>
      <c r="D1838" s="265">
        <f>ხარჯები!D554</f>
        <v>705</v>
      </c>
      <c r="E1838" s="265">
        <f>ხარჯები!E554</f>
        <v>785</v>
      </c>
      <c r="F1838" s="265">
        <f>ხარჯები!F554</f>
        <v>0</v>
      </c>
      <c r="G1838" s="265">
        <f>ხარჯები!G554</f>
        <v>785</v>
      </c>
    </row>
    <row r="1839" spans="1:7" ht="12.75" x14ac:dyDescent="0.25">
      <c r="A1839" s="264" t="str">
        <f>ხარჯები!A555</f>
        <v>21</v>
      </c>
      <c r="B1839" s="277" t="str">
        <f>ხარჯები!B555</f>
        <v>შრომის ანაზღაურება</v>
      </c>
      <c r="C1839" s="265">
        <f>ხარჯები!C555</f>
        <v>0</v>
      </c>
      <c r="D1839" s="265">
        <f>ხარჯები!D555</f>
        <v>0</v>
      </c>
      <c r="E1839" s="265">
        <f>ხარჯები!E555</f>
        <v>715</v>
      </c>
      <c r="F1839" s="265">
        <f>ხარჯები!F555</f>
        <v>0</v>
      </c>
      <c r="G1839" s="265">
        <f>ხარჯები!G555</f>
        <v>715</v>
      </c>
    </row>
    <row r="1840" spans="1:7" ht="12.75" x14ac:dyDescent="0.25">
      <c r="A1840" s="264" t="str">
        <f>ხარჯები!A556</f>
        <v>22</v>
      </c>
      <c r="B1840" s="277" t="str">
        <f>ხარჯები!B556</f>
        <v>საქონელი და მომსახურება</v>
      </c>
      <c r="C1840" s="265">
        <f>ხარჯები!C556</f>
        <v>0</v>
      </c>
      <c r="D1840" s="265">
        <f>ხარჯები!D556</f>
        <v>0</v>
      </c>
      <c r="E1840" s="265">
        <f>ხარჯები!E556</f>
        <v>70</v>
      </c>
      <c r="F1840" s="265">
        <f>ხარჯები!F556</f>
        <v>0</v>
      </c>
      <c r="G1840" s="265">
        <f>ხარჯები!G556</f>
        <v>70</v>
      </c>
    </row>
    <row r="1841" spans="1:7" ht="12.75" x14ac:dyDescent="0.25">
      <c r="A1841" s="264" t="str">
        <f>ხარჯები!A557</f>
        <v>25</v>
      </c>
      <c r="B1841" s="277" t="str">
        <f>ხარჯები!B557</f>
        <v>სუბსიდიები</v>
      </c>
      <c r="C1841" s="265">
        <f>ხარჯები!C557</f>
        <v>659.5</v>
      </c>
      <c r="D1841" s="265">
        <f>ხარჯები!D557</f>
        <v>705</v>
      </c>
      <c r="E1841" s="265">
        <f>ხარჯები!E557</f>
        <v>0</v>
      </c>
      <c r="F1841" s="265">
        <f>ხარჯები!F557</f>
        <v>0</v>
      </c>
      <c r="G1841" s="265">
        <f>ხარჯები!G557</f>
        <v>0</v>
      </c>
    </row>
    <row r="1842" spans="1:7" ht="12.75" x14ac:dyDescent="0.25">
      <c r="A1842" s="264" t="str">
        <f>ხარჯები!A558</f>
        <v>31</v>
      </c>
      <c r="B1842" s="277" t="str">
        <f>ხარჯები!B558</f>
        <v>არაფინანსური აქტივების ზრდა</v>
      </c>
      <c r="C1842" s="265">
        <f>ხარჯები!C558</f>
        <v>18.5</v>
      </c>
      <c r="D1842" s="265">
        <f>ხარჯები!D558</f>
        <v>10</v>
      </c>
      <c r="E1842" s="265">
        <f>ხარჯები!E558</f>
        <v>45</v>
      </c>
      <c r="F1842" s="265">
        <f>ხარჯები!F558</f>
        <v>0</v>
      </c>
      <c r="G1842" s="265">
        <f>ხარჯები!G558</f>
        <v>45</v>
      </c>
    </row>
    <row r="1843" spans="1:7" ht="35.25" customHeight="1" x14ac:dyDescent="0.25">
      <c r="A1843" s="268" t="str">
        <f>ხარჯები!A559</f>
        <v>05 02 03</v>
      </c>
      <c r="B1843" s="269" t="str">
        <f>ხარჯები!B559</f>
        <v>ფოლკლორის განვითარების ხელშეწყობა</v>
      </c>
      <c r="C1843" s="270">
        <f>ხარჯები!C559</f>
        <v>783.8</v>
      </c>
      <c r="D1843" s="270">
        <f>ხარჯები!D559</f>
        <v>840</v>
      </c>
      <c r="E1843" s="270">
        <f>ხარჯები!E559</f>
        <v>850</v>
      </c>
      <c r="F1843" s="270">
        <f>ხარჯები!F559</f>
        <v>0</v>
      </c>
      <c r="G1843" s="270">
        <f>ხარჯები!G559</f>
        <v>850</v>
      </c>
    </row>
    <row r="1844" spans="1:7" ht="12.75" x14ac:dyDescent="0.25">
      <c r="A1844" s="264">
        <f>ხარჯები!A560</f>
        <v>0</v>
      </c>
      <c r="B1844" s="277" t="str">
        <f>ხარჯები!B560</f>
        <v>მომუშავეთა რიცხოვნობა</v>
      </c>
      <c r="C1844" s="265">
        <f>ხარჯები!C560</f>
        <v>0</v>
      </c>
      <c r="D1844" s="265">
        <f>ხარჯები!D560</f>
        <v>0</v>
      </c>
      <c r="E1844" s="265">
        <f>ხარჯები!E560</f>
        <v>98</v>
      </c>
      <c r="F1844" s="265">
        <f>ხარჯები!F560</f>
        <v>0</v>
      </c>
      <c r="G1844" s="265">
        <f>ხარჯები!G560</f>
        <v>98</v>
      </c>
    </row>
    <row r="1845" spans="1:7" ht="12.75" x14ac:dyDescent="0.25">
      <c r="A1845" s="264" t="str">
        <f>ხარჯები!A561</f>
        <v>2</v>
      </c>
      <c r="B1845" s="277" t="str">
        <f>ხარჯები!B561</f>
        <v>ხარჯები</v>
      </c>
      <c r="C1845" s="265">
        <f>ხარჯები!C561</f>
        <v>783.8</v>
      </c>
      <c r="D1845" s="265">
        <f>ხარჯები!D561</f>
        <v>800</v>
      </c>
      <c r="E1845" s="265">
        <f>ხარჯები!E561</f>
        <v>845</v>
      </c>
      <c r="F1845" s="265">
        <f>ხარჯები!F561</f>
        <v>0</v>
      </c>
      <c r="G1845" s="265">
        <f>ხარჯები!G561</f>
        <v>845</v>
      </c>
    </row>
    <row r="1846" spans="1:7" ht="12.75" x14ac:dyDescent="0.25">
      <c r="A1846" s="264" t="str">
        <f>ხარჯები!A562</f>
        <v>21</v>
      </c>
      <c r="B1846" s="277" t="str">
        <f>ხარჯები!B562</f>
        <v>შრომის ანაზღაურება</v>
      </c>
      <c r="C1846" s="265">
        <f>ხარჯები!C562</f>
        <v>0</v>
      </c>
      <c r="D1846" s="265">
        <f>ხარჯები!D562</f>
        <v>0</v>
      </c>
      <c r="E1846" s="265">
        <f>ხარჯები!E562</f>
        <v>812.8</v>
      </c>
      <c r="F1846" s="265">
        <f>ხარჯები!F562</f>
        <v>0</v>
      </c>
      <c r="G1846" s="265">
        <f>ხარჯები!G562</f>
        <v>812.8</v>
      </c>
    </row>
    <row r="1847" spans="1:7" ht="12.75" x14ac:dyDescent="0.25">
      <c r="A1847" s="264" t="str">
        <f>ხარჯები!A563</f>
        <v>22</v>
      </c>
      <c r="B1847" s="277" t="str">
        <f>ხარჯები!B563</f>
        <v>საქონელი და მომსახურება</v>
      </c>
      <c r="C1847" s="265">
        <f>ხარჯები!C563</f>
        <v>0</v>
      </c>
      <c r="D1847" s="265">
        <f>ხარჯები!D563</f>
        <v>0</v>
      </c>
      <c r="E1847" s="265">
        <f>ხარჯები!E563</f>
        <v>32.200000000000003</v>
      </c>
      <c r="F1847" s="265">
        <f>ხარჯები!F563</f>
        <v>0</v>
      </c>
      <c r="G1847" s="265">
        <f>ხარჯები!G563</f>
        <v>32.200000000000003</v>
      </c>
    </row>
    <row r="1848" spans="1:7" ht="12.75" x14ac:dyDescent="0.25">
      <c r="A1848" s="264" t="str">
        <f>ხარჯები!A564</f>
        <v>25</v>
      </c>
      <c r="B1848" s="277" t="str">
        <f>ხარჯები!B564</f>
        <v>სუბსიდიები</v>
      </c>
      <c r="C1848" s="265">
        <f>ხარჯები!C564</f>
        <v>783.8</v>
      </c>
      <c r="D1848" s="265">
        <f>ხარჯები!D564</f>
        <v>800</v>
      </c>
      <c r="E1848" s="265">
        <f>ხარჯები!E564</f>
        <v>0</v>
      </c>
      <c r="F1848" s="265">
        <f>ხარჯები!F564</f>
        <v>0</v>
      </c>
      <c r="G1848" s="265">
        <f>ხარჯები!G564</f>
        <v>0</v>
      </c>
    </row>
    <row r="1849" spans="1:7" ht="12.75" x14ac:dyDescent="0.25">
      <c r="A1849" s="264" t="str">
        <f>ხარჯები!A565</f>
        <v>31</v>
      </c>
      <c r="B1849" s="277" t="str">
        <f>ხარჯები!B565</f>
        <v>არაფინანსური აქტივების ზრდა</v>
      </c>
      <c r="C1849" s="265">
        <f>ხარჯები!C565</f>
        <v>0</v>
      </c>
      <c r="D1849" s="265">
        <f>ხარჯები!D565</f>
        <v>40</v>
      </c>
      <c r="E1849" s="265">
        <f>ხარჯები!E565</f>
        <v>5</v>
      </c>
      <c r="F1849" s="265">
        <f>ხარჯები!F565</f>
        <v>0</v>
      </c>
      <c r="G1849" s="265">
        <f>ხარჯები!G565</f>
        <v>5</v>
      </c>
    </row>
    <row r="1850" spans="1:7" ht="35.25" customHeight="1" x14ac:dyDescent="0.25">
      <c r="A1850" s="268" t="str">
        <f>ხარჯები!A566</f>
        <v>05 02 04</v>
      </c>
      <c r="B1850" s="269" t="str">
        <f>ხარჯები!B566</f>
        <v>სსიპ ბერძენიშვილის სახელობის ქუთაისის სახელმწიფო მუზეუმის ხელშეწყობა</v>
      </c>
      <c r="C1850" s="270">
        <f>ხარჯები!C566</f>
        <v>70</v>
      </c>
      <c r="D1850" s="270">
        <f>ხარჯები!D566</f>
        <v>70</v>
      </c>
      <c r="E1850" s="270">
        <f>ხარჯები!E566</f>
        <v>0</v>
      </c>
      <c r="F1850" s="270">
        <f>ხარჯები!F566</f>
        <v>0</v>
      </c>
      <c r="G1850" s="270">
        <f>ხარჯები!G566</f>
        <v>0</v>
      </c>
    </row>
    <row r="1851" spans="1:7" ht="12.75" x14ac:dyDescent="0.25">
      <c r="A1851" s="264" t="str">
        <f>ხარჯები!A567</f>
        <v>2</v>
      </c>
      <c r="B1851" s="277" t="str">
        <f>ხარჯები!B567</f>
        <v>ხარჯები</v>
      </c>
      <c r="C1851" s="265">
        <f>ხარჯები!C567</f>
        <v>70</v>
      </c>
      <c r="D1851" s="265">
        <f>ხარჯები!D567</f>
        <v>70</v>
      </c>
      <c r="E1851" s="265">
        <f>ხარჯები!E567</f>
        <v>0</v>
      </c>
      <c r="F1851" s="265">
        <f>ხარჯები!F567</f>
        <v>0</v>
      </c>
      <c r="G1851" s="265">
        <f>ხარჯები!G567</f>
        <v>0</v>
      </c>
    </row>
    <row r="1852" spans="1:7" ht="12.75" x14ac:dyDescent="0.25">
      <c r="A1852" s="264" t="str">
        <f>ხარჯები!A568</f>
        <v>26</v>
      </c>
      <c r="B1852" s="277" t="str">
        <f>ხარჯები!B568</f>
        <v>გრანტები</v>
      </c>
      <c r="C1852" s="265">
        <f>ხარჯები!C568</f>
        <v>70</v>
      </c>
      <c r="D1852" s="265">
        <f>ხარჯები!D568</f>
        <v>70</v>
      </c>
      <c r="E1852" s="265">
        <f>ხარჯები!E568</f>
        <v>0</v>
      </c>
      <c r="F1852" s="265">
        <f>ხარჯები!F568</f>
        <v>0</v>
      </c>
      <c r="G1852" s="265">
        <f>ხარჯები!G568</f>
        <v>0</v>
      </c>
    </row>
    <row r="1853" spans="1:7" ht="35.25" customHeight="1" x14ac:dyDescent="0.25">
      <c r="A1853" s="268" t="str">
        <f>ხარჯები!A569</f>
        <v>05 02 05</v>
      </c>
      <c r="B1853" s="269" t="str">
        <f>ხარჯები!B569</f>
        <v>ააიპ სამეფო კომპლექსი "ოქროს ჩარდახი"-ს ხელშეწყობა</v>
      </c>
      <c r="C1853" s="270">
        <f>ხარჯები!C569</f>
        <v>35</v>
      </c>
      <c r="D1853" s="270">
        <f>ხარჯები!D569</f>
        <v>13.399999999999999</v>
      </c>
      <c r="E1853" s="270">
        <f>ხარჯები!E569</f>
        <v>0</v>
      </c>
      <c r="F1853" s="270">
        <f>ხარჯები!F569</f>
        <v>0</v>
      </c>
      <c r="G1853" s="270">
        <f>ხარჯები!G569</f>
        <v>0</v>
      </c>
    </row>
    <row r="1854" spans="1:7" ht="12.75" x14ac:dyDescent="0.25">
      <c r="A1854" s="264" t="str">
        <f>ხარჯები!A570</f>
        <v>2</v>
      </c>
      <c r="B1854" s="277" t="str">
        <f>ხარჯები!B570</f>
        <v>ხარჯები</v>
      </c>
      <c r="C1854" s="265">
        <f>ხარჯები!C570</f>
        <v>19.2</v>
      </c>
      <c r="D1854" s="265">
        <f>ხარჯები!D570</f>
        <v>4.8</v>
      </c>
      <c r="E1854" s="265">
        <f>ხარჯები!E570</f>
        <v>0</v>
      </c>
      <c r="F1854" s="265">
        <f>ხარჯები!F570</f>
        <v>0</v>
      </c>
      <c r="G1854" s="265">
        <f>ხარჯები!G570</f>
        <v>0</v>
      </c>
    </row>
    <row r="1855" spans="1:7" ht="12.75" x14ac:dyDescent="0.25">
      <c r="A1855" s="264" t="str">
        <f>ხარჯები!A571</f>
        <v>25</v>
      </c>
      <c r="B1855" s="277" t="str">
        <f>ხარჯები!B571</f>
        <v>სუბსიდიები</v>
      </c>
      <c r="C1855" s="265">
        <f>ხარჯები!C571</f>
        <v>19.2</v>
      </c>
      <c r="D1855" s="265">
        <f>ხარჯები!D571</f>
        <v>4.8</v>
      </c>
      <c r="E1855" s="265">
        <f>ხარჯები!E571</f>
        <v>0</v>
      </c>
      <c r="F1855" s="265">
        <f>ხარჯები!F571</f>
        <v>0</v>
      </c>
      <c r="G1855" s="265">
        <f>ხარჯები!G571</f>
        <v>0</v>
      </c>
    </row>
    <row r="1856" spans="1:7" ht="12.75" x14ac:dyDescent="0.25">
      <c r="A1856" s="264" t="str">
        <f>ხარჯები!A572</f>
        <v>31</v>
      </c>
      <c r="B1856" s="277" t="str">
        <f>ხარჯები!B572</f>
        <v>არაფინანსური აქტივების ზრდა</v>
      </c>
      <c r="C1856" s="265">
        <f>ხარჯები!C572</f>
        <v>15.8</v>
      </c>
      <c r="D1856" s="265">
        <f>ხარჯები!D572</f>
        <v>8.6</v>
      </c>
      <c r="E1856" s="265">
        <f>ხარჯები!E572</f>
        <v>0</v>
      </c>
      <c r="F1856" s="265">
        <f>ხარჯები!F572</f>
        <v>0</v>
      </c>
      <c r="G1856" s="265">
        <f>ხარჯები!G572</f>
        <v>0</v>
      </c>
    </row>
    <row r="1857" spans="1:7" ht="35.25" customHeight="1" x14ac:dyDescent="0.25">
      <c r="A1857" s="268" t="str">
        <f>ხარჯები!A573</f>
        <v>05 02 06</v>
      </c>
      <c r="B1857" s="269" t="str">
        <f>ხარჯები!B573</f>
        <v>კულტურის ღონისძიებების დაფინანსება</v>
      </c>
      <c r="C1857" s="270">
        <f>ხარჯები!C573</f>
        <v>854</v>
      </c>
      <c r="D1857" s="270">
        <f>ხარჯები!D573</f>
        <v>1088.5</v>
      </c>
      <c r="E1857" s="270">
        <f>ხარჯები!E573</f>
        <v>870</v>
      </c>
      <c r="F1857" s="270">
        <f>ხარჯები!F573</f>
        <v>0</v>
      </c>
      <c r="G1857" s="270">
        <f>ხარჯები!G573</f>
        <v>870</v>
      </c>
    </row>
    <row r="1858" spans="1:7" ht="12.75" x14ac:dyDescent="0.25">
      <c r="A1858" s="264" t="str">
        <f>ხარჯები!A574</f>
        <v>2</v>
      </c>
      <c r="B1858" s="277" t="str">
        <f>ხარჯები!B574</f>
        <v>ხარჯები</v>
      </c>
      <c r="C1858" s="265">
        <f>ხარჯები!C574</f>
        <v>782.8</v>
      </c>
      <c r="D1858" s="265">
        <f>ხარჯები!D574</f>
        <v>1088.5</v>
      </c>
      <c r="E1858" s="265">
        <f>ხარჯები!E574</f>
        <v>870</v>
      </c>
      <c r="F1858" s="265">
        <f>ხარჯები!F574</f>
        <v>0</v>
      </c>
      <c r="G1858" s="265">
        <f>ხარჯები!G574</f>
        <v>870</v>
      </c>
    </row>
    <row r="1859" spans="1:7" ht="12.75" x14ac:dyDescent="0.25">
      <c r="A1859" s="264" t="str">
        <f>ხარჯები!A575</f>
        <v>22</v>
      </c>
      <c r="B1859" s="277" t="str">
        <f>ხარჯები!B575</f>
        <v>საქონელი და მომსახურება</v>
      </c>
      <c r="C1859" s="265">
        <f>ხარჯები!C575</f>
        <v>488.7</v>
      </c>
      <c r="D1859" s="265">
        <f>ხარჯები!D575</f>
        <v>837</v>
      </c>
      <c r="E1859" s="265">
        <f>ხარჯები!E575</f>
        <v>672.5</v>
      </c>
      <c r="F1859" s="265">
        <f>ხარჯები!F575</f>
        <v>0</v>
      </c>
      <c r="G1859" s="265">
        <f>ხარჯები!G575</f>
        <v>672.5</v>
      </c>
    </row>
    <row r="1860" spans="1:7" ht="12.75" x14ac:dyDescent="0.25">
      <c r="A1860" s="264" t="str">
        <f>ხარჯები!A576</f>
        <v>25</v>
      </c>
      <c r="B1860" s="277" t="str">
        <f>ხარჯები!B576</f>
        <v>სუბსიდიები</v>
      </c>
      <c r="C1860" s="265">
        <f>ხარჯები!C576</f>
        <v>187.1</v>
      </c>
      <c r="D1860" s="265">
        <f>ხარჯები!D576</f>
        <v>251.5</v>
      </c>
      <c r="E1860" s="265">
        <f>ხარჯები!E576</f>
        <v>151.5</v>
      </c>
      <c r="F1860" s="265">
        <f>ხარჯები!F576</f>
        <v>0</v>
      </c>
      <c r="G1860" s="265">
        <f>ხარჯები!G576</f>
        <v>151.5</v>
      </c>
    </row>
    <row r="1861" spans="1:7" ht="12.75" x14ac:dyDescent="0.25">
      <c r="A1861" s="264" t="str">
        <f>ხარჯები!A577</f>
        <v>28</v>
      </c>
      <c r="B1861" s="277" t="str">
        <f>ხარჯები!B577</f>
        <v>სხვა ხარჯები</v>
      </c>
      <c r="C1861" s="265">
        <f>ხარჯები!C577</f>
        <v>107</v>
      </c>
      <c r="D1861" s="265">
        <f>ხარჯები!D577</f>
        <v>0</v>
      </c>
      <c r="E1861" s="265">
        <f>ხარჯები!E577</f>
        <v>46</v>
      </c>
      <c r="F1861" s="265">
        <f>ხარჯები!F577</f>
        <v>0</v>
      </c>
      <c r="G1861" s="265">
        <f>ხარჯები!G577</f>
        <v>46</v>
      </c>
    </row>
    <row r="1862" spans="1:7" ht="12.75" x14ac:dyDescent="0.25">
      <c r="A1862" s="264" t="str">
        <f>ხარჯები!A578</f>
        <v>33</v>
      </c>
      <c r="B1862" s="277" t="str">
        <f>ხარჯები!B578</f>
        <v>ვალდებულებების კლება</v>
      </c>
      <c r="C1862" s="265">
        <f>ხარჯები!C578</f>
        <v>71.2</v>
      </c>
      <c r="D1862" s="265">
        <f>ხარჯები!D578</f>
        <v>0</v>
      </c>
      <c r="E1862" s="265">
        <f>ხარჯები!E578</f>
        <v>0</v>
      </c>
      <c r="F1862" s="265">
        <f>ხარჯები!F578</f>
        <v>0</v>
      </c>
      <c r="G1862" s="265">
        <f>ხარჯები!G578</f>
        <v>0</v>
      </c>
    </row>
    <row r="1863" spans="1:7" ht="35.25" customHeight="1" x14ac:dyDescent="0.25">
      <c r="A1863" s="268" t="str">
        <f>ხარჯები!A579</f>
        <v>05 02 07</v>
      </c>
      <c r="B1863" s="269" t="str">
        <f>ხარჯები!B579</f>
        <v>აკაკი წერეთლის სახელობის ბიბლიოთეკის მშენებლობა</v>
      </c>
      <c r="C1863" s="270">
        <f>ხარჯები!C579</f>
        <v>400</v>
      </c>
      <c r="D1863" s="270">
        <f>ხარჯები!D579</f>
        <v>0</v>
      </c>
      <c r="E1863" s="270">
        <f>ხარჯები!E579</f>
        <v>0</v>
      </c>
      <c r="F1863" s="270">
        <f>ხარჯები!F579</f>
        <v>0</v>
      </c>
      <c r="G1863" s="270">
        <f>ხარჯები!G579</f>
        <v>0</v>
      </c>
    </row>
    <row r="1864" spans="1:7" ht="12.75" x14ac:dyDescent="0.25">
      <c r="A1864" s="264" t="str">
        <f>ხარჯები!A580</f>
        <v>2</v>
      </c>
      <c r="B1864" s="277" t="str">
        <f>ხარჯები!B580</f>
        <v>ხარჯები</v>
      </c>
      <c r="C1864" s="265">
        <f>ხარჯები!C580</f>
        <v>400</v>
      </c>
      <c r="D1864" s="265">
        <f>ხარჯები!D580</f>
        <v>0</v>
      </c>
      <c r="E1864" s="265">
        <f>ხარჯები!E580</f>
        <v>0</v>
      </c>
      <c r="F1864" s="265">
        <f>ხარჯები!F580</f>
        <v>0</v>
      </c>
      <c r="G1864" s="265">
        <f>ხარჯები!G580</f>
        <v>0</v>
      </c>
    </row>
    <row r="1865" spans="1:7" ht="12.75" x14ac:dyDescent="0.25">
      <c r="A1865" s="264" t="str">
        <f>ხარჯები!A581</f>
        <v>26</v>
      </c>
      <c r="B1865" s="277" t="str">
        <f>ხარჯები!B581</f>
        <v>გრანტები</v>
      </c>
      <c r="C1865" s="265">
        <f>ხარჯები!C581</f>
        <v>400</v>
      </c>
      <c r="D1865" s="265">
        <f>ხარჯები!D581</f>
        <v>0</v>
      </c>
      <c r="E1865" s="265">
        <f>ხარჯები!E581</f>
        <v>0</v>
      </c>
      <c r="F1865" s="265">
        <f>ხარჯები!F581</f>
        <v>0</v>
      </c>
      <c r="G1865" s="265">
        <f>ხარჯები!G581</f>
        <v>0</v>
      </c>
    </row>
    <row r="1866" spans="1:7" ht="35.25" customHeight="1" x14ac:dyDescent="0.25">
      <c r="A1866" s="268" t="str">
        <f>ხარჯები!A582</f>
        <v>05 02 08</v>
      </c>
      <c r="B1866" s="269" t="str">
        <f>ხარჯები!B582</f>
        <v>ქუთათელ გაენათელის ეპარქია</v>
      </c>
      <c r="C1866" s="270">
        <f>ხარჯები!C582</f>
        <v>26.5</v>
      </c>
      <c r="D1866" s="270">
        <f>ხარჯები!D582</f>
        <v>0</v>
      </c>
      <c r="E1866" s="270">
        <f>ხარჯები!E582</f>
        <v>0</v>
      </c>
      <c r="F1866" s="270">
        <f>ხარჯები!F582</f>
        <v>0</v>
      </c>
      <c r="G1866" s="270">
        <f>ხარჯები!G582</f>
        <v>0</v>
      </c>
    </row>
    <row r="1867" spans="1:7" ht="12.75" x14ac:dyDescent="0.25">
      <c r="A1867" s="264" t="str">
        <f>ხარჯები!A583</f>
        <v>2</v>
      </c>
      <c r="B1867" s="277" t="str">
        <f>ხარჯები!B583</f>
        <v>ხარჯები</v>
      </c>
      <c r="C1867" s="265">
        <f>ხარჯები!C583</f>
        <v>8.6</v>
      </c>
      <c r="D1867" s="265">
        <f>ხარჯები!D583</f>
        <v>0</v>
      </c>
      <c r="E1867" s="265">
        <f>ხარჯები!E583</f>
        <v>0</v>
      </c>
      <c r="F1867" s="265">
        <f>ხარჯები!F583</f>
        <v>0</v>
      </c>
      <c r="G1867" s="265">
        <f>ხარჯები!G583</f>
        <v>0</v>
      </c>
    </row>
    <row r="1868" spans="1:7" ht="12.75" x14ac:dyDescent="0.25">
      <c r="A1868" s="264" t="str">
        <f>ხარჯები!A584</f>
        <v>25</v>
      </c>
      <c r="B1868" s="277" t="str">
        <f>ხარჯები!B584</f>
        <v>სუბსიდიები</v>
      </c>
      <c r="C1868" s="265">
        <f>ხარჯები!C584</f>
        <v>8.6</v>
      </c>
      <c r="D1868" s="265">
        <f>ხარჯები!D584</f>
        <v>0</v>
      </c>
      <c r="E1868" s="265">
        <f>ხარჯები!E584</f>
        <v>0</v>
      </c>
      <c r="F1868" s="265">
        <f>ხარჯები!F584</f>
        <v>0</v>
      </c>
      <c r="G1868" s="265">
        <f>ხარჯები!G584</f>
        <v>0</v>
      </c>
    </row>
    <row r="1869" spans="1:7" ht="12.75" x14ac:dyDescent="0.25">
      <c r="A1869" s="264" t="str">
        <f>ხარჯები!A585</f>
        <v>31</v>
      </c>
      <c r="B1869" s="277" t="str">
        <f>ხარჯები!B585</f>
        <v>არაფინანსური აქტივების ზრდა</v>
      </c>
      <c r="C1869" s="265">
        <f>ხარჯები!C585</f>
        <v>17.899999999999999</v>
      </c>
      <c r="D1869" s="265">
        <f>ხარჯები!D585</f>
        <v>0</v>
      </c>
      <c r="E1869" s="265">
        <f>ხარჯები!E585</f>
        <v>0</v>
      </c>
      <c r="F1869" s="265">
        <f>ხარჯები!F585</f>
        <v>0</v>
      </c>
      <c r="G1869" s="265">
        <f>ხარჯები!G585</f>
        <v>0</v>
      </c>
    </row>
    <row r="1870" spans="1:7" ht="35.25" customHeight="1" x14ac:dyDescent="0.25">
      <c r="A1870" s="268" t="str">
        <f>ხარჯები!A586</f>
        <v>05 03</v>
      </c>
      <c r="B1870" s="269" t="str">
        <f>ხარჯები!B586</f>
        <v>ახალგაზრდობის მხარდაჭერა</v>
      </c>
      <c r="C1870" s="270">
        <f>ხარჯები!C586</f>
        <v>102.9</v>
      </c>
      <c r="D1870" s="270">
        <f>ხარჯები!D586</f>
        <v>210</v>
      </c>
      <c r="E1870" s="270">
        <f>ხარჯები!E586</f>
        <v>197</v>
      </c>
      <c r="F1870" s="270">
        <f>ხარჯები!F586</f>
        <v>0</v>
      </c>
      <c r="G1870" s="270">
        <f>ხარჯები!G586</f>
        <v>197</v>
      </c>
    </row>
    <row r="1871" spans="1:7" ht="12.75" x14ac:dyDescent="0.25">
      <c r="A1871" s="264" t="str">
        <f>ხარჯები!A587</f>
        <v>2</v>
      </c>
      <c r="B1871" s="277" t="str">
        <f>ხარჯები!B587</f>
        <v>ხარჯები</v>
      </c>
      <c r="C1871" s="265">
        <f>ხარჯები!C587</f>
        <v>85.100000000000009</v>
      </c>
      <c r="D1871" s="265">
        <f>ხარჯები!D587</f>
        <v>210</v>
      </c>
      <c r="E1871" s="265">
        <f>ხარჯები!E587</f>
        <v>197</v>
      </c>
      <c r="F1871" s="265">
        <f>ხარჯები!F587</f>
        <v>0</v>
      </c>
      <c r="G1871" s="265">
        <f>ხარჯები!G587</f>
        <v>197</v>
      </c>
    </row>
    <row r="1872" spans="1:7" ht="12.75" x14ac:dyDescent="0.25">
      <c r="A1872" s="264" t="str">
        <f>ხარჯები!A588</f>
        <v>22</v>
      </c>
      <c r="B1872" s="277" t="str">
        <f>ხარჯები!B588</f>
        <v>საქონელი და მომსახურება</v>
      </c>
      <c r="C1872" s="265">
        <f>ხარჯები!C588</f>
        <v>70.400000000000006</v>
      </c>
      <c r="D1872" s="265">
        <f>ხარჯები!D588</f>
        <v>194.5</v>
      </c>
      <c r="E1872" s="265">
        <f>ხარჯები!E588</f>
        <v>197</v>
      </c>
      <c r="F1872" s="265">
        <f>ხარჯები!F588</f>
        <v>0</v>
      </c>
      <c r="G1872" s="265">
        <f>ხარჯები!G588</f>
        <v>197</v>
      </c>
    </row>
    <row r="1873" spans="1:7" ht="12.75" x14ac:dyDescent="0.25">
      <c r="A1873" s="264" t="str">
        <f>ხარჯები!A589</f>
        <v>25</v>
      </c>
      <c r="B1873" s="277" t="str">
        <f>ხარჯები!B589</f>
        <v>სუბსიდიები</v>
      </c>
      <c r="C1873" s="265">
        <f>ხარჯები!C589</f>
        <v>0</v>
      </c>
      <c r="D1873" s="265">
        <f>ხარჯები!D589</f>
        <v>10.5</v>
      </c>
      <c r="E1873" s="265">
        <f>ხარჯები!E589</f>
        <v>0</v>
      </c>
      <c r="F1873" s="265">
        <f>ხარჯები!F589</f>
        <v>0</v>
      </c>
      <c r="G1873" s="265">
        <f>ხარჯები!G589</f>
        <v>0</v>
      </c>
    </row>
    <row r="1874" spans="1:7" ht="12.75" x14ac:dyDescent="0.25">
      <c r="A1874" s="264" t="str">
        <f>ხარჯები!A590</f>
        <v>27</v>
      </c>
      <c r="B1874" s="277" t="str">
        <f>ხარჯები!B590</f>
        <v>სოციალური უზრუნველყოფა</v>
      </c>
      <c r="C1874" s="265">
        <f>ხარჯები!C590</f>
        <v>0.9</v>
      </c>
      <c r="D1874" s="265">
        <f>ხარჯები!D590</f>
        <v>0</v>
      </c>
      <c r="E1874" s="265">
        <f>ხარჯები!E590</f>
        <v>0</v>
      </c>
      <c r="F1874" s="265">
        <f>ხარჯები!F590</f>
        <v>0</v>
      </c>
      <c r="G1874" s="265">
        <f>ხარჯები!G590</f>
        <v>0</v>
      </c>
    </row>
    <row r="1875" spans="1:7" ht="12.75" x14ac:dyDescent="0.25">
      <c r="A1875" s="264" t="str">
        <f>ხარჯები!A591</f>
        <v>28</v>
      </c>
      <c r="B1875" s="277" t="str">
        <f>ხარჯები!B591</f>
        <v>სხვა ხარჯები</v>
      </c>
      <c r="C1875" s="265">
        <f>ხარჯები!C591</f>
        <v>13.8</v>
      </c>
      <c r="D1875" s="265">
        <f>ხარჯები!D591</f>
        <v>5</v>
      </c>
      <c r="E1875" s="265">
        <f>ხარჯები!E591</f>
        <v>0</v>
      </c>
      <c r="F1875" s="265">
        <f>ხარჯები!F591</f>
        <v>0</v>
      </c>
      <c r="G1875" s="265">
        <f>ხარჯები!G591</f>
        <v>0</v>
      </c>
    </row>
    <row r="1876" spans="1:7" ht="12.75" x14ac:dyDescent="0.25">
      <c r="A1876" s="264" t="str">
        <f>ხარჯები!A592</f>
        <v>33</v>
      </c>
      <c r="B1876" s="277" t="str">
        <f>ხარჯები!B592</f>
        <v>ვალდებულებების კლება</v>
      </c>
      <c r="C1876" s="265">
        <f>ხარჯები!C592</f>
        <v>17.8</v>
      </c>
      <c r="D1876" s="265">
        <f>ხარჯები!D592</f>
        <v>0</v>
      </c>
      <c r="E1876" s="265">
        <f>ხარჯები!E592</f>
        <v>0</v>
      </c>
      <c r="F1876" s="265">
        <f>ხარჯები!F592</f>
        <v>0</v>
      </c>
      <c r="G1876" s="265">
        <f>ხარჯები!G592</f>
        <v>0</v>
      </c>
    </row>
    <row r="1877" spans="1:7" ht="35.25" customHeight="1" x14ac:dyDescent="0.25">
      <c r="A1877" s="268" t="str">
        <f>ხარჯები!A593</f>
        <v>06 00</v>
      </c>
      <c r="B1877" s="269" t="str">
        <f>ხარჯები!B593</f>
        <v>ჯანმრთელობის დაცვა და სოციალური უზრუნველყოფა</v>
      </c>
      <c r="C1877" s="270">
        <f>ხარჯები!C593</f>
        <v>6414.9999999999982</v>
      </c>
      <c r="D1877" s="270">
        <f>ხარჯები!D593</f>
        <v>4313.3999999999996</v>
      </c>
      <c r="E1877" s="270">
        <f>ხარჯები!E593</f>
        <v>4928.2</v>
      </c>
      <c r="F1877" s="270">
        <f>ხარჯები!F593</f>
        <v>0</v>
      </c>
      <c r="G1877" s="270">
        <f>ხარჯები!G593</f>
        <v>4928.2</v>
      </c>
    </row>
    <row r="1878" spans="1:7" ht="12.75" x14ac:dyDescent="0.25">
      <c r="A1878" s="264">
        <f>ხარჯები!A594</f>
        <v>0</v>
      </c>
      <c r="B1878" s="277" t="str">
        <f>ხარჯები!B594</f>
        <v>მომუშავეთა რიცხოვნობა</v>
      </c>
      <c r="C1878" s="265">
        <f>ხარჯები!C594</f>
        <v>0</v>
      </c>
      <c r="D1878" s="265">
        <f>ხარჯები!D594</f>
        <v>0</v>
      </c>
      <c r="E1878" s="265">
        <f>ხარჯები!E594</f>
        <v>0</v>
      </c>
      <c r="F1878" s="265">
        <f>ხარჯები!F594</f>
        <v>0</v>
      </c>
      <c r="G1878" s="265">
        <f>ხარჯები!G594</f>
        <v>0</v>
      </c>
    </row>
    <row r="1879" spans="1:7" ht="12.75" x14ac:dyDescent="0.25">
      <c r="A1879" s="264" t="str">
        <f>ხარჯები!A595</f>
        <v>2</v>
      </c>
      <c r="B1879" s="277" t="str">
        <f>ხარჯები!B595</f>
        <v>ხარჯები</v>
      </c>
      <c r="C1879" s="265">
        <f>ხარჯები!C595</f>
        <v>3268</v>
      </c>
      <c r="D1879" s="265">
        <f>ხარჯები!D595</f>
        <v>3785.4</v>
      </c>
      <c r="E1879" s="265">
        <f>ხარჯები!E595</f>
        <v>4396.2</v>
      </c>
      <c r="F1879" s="265">
        <f>ხარჯები!F595</f>
        <v>0</v>
      </c>
      <c r="G1879" s="265">
        <f>ხარჯები!G595</f>
        <v>4396.2</v>
      </c>
    </row>
    <row r="1880" spans="1:7" ht="12.75" x14ac:dyDescent="0.25">
      <c r="A1880" s="264" t="str">
        <f>ხარჯები!A596</f>
        <v>21</v>
      </c>
      <c r="B1880" s="277" t="str">
        <f>ხარჯები!B596</f>
        <v>შრომის ანაზღაურება</v>
      </c>
      <c r="C1880" s="265">
        <f>ხარჯები!C596</f>
        <v>0</v>
      </c>
      <c r="D1880" s="265">
        <f>ხარჯები!D596</f>
        <v>0</v>
      </c>
      <c r="E1880" s="265">
        <f>ხარჯები!E596</f>
        <v>300.89999999999998</v>
      </c>
      <c r="F1880" s="265">
        <f>ხარჯები!F596</f>
        <v>0</v>
      </c>
      <c r="G1880" s="265">
        <f>ხარჯები!G596</f>
        <v>300.89999999999998</v>
      </c>
    </row>
    <row r="1881" spans="1:7" ht="12.75" x14ac:dyDescent="0.25">
      <c r="A1881" s="264" t="str">
        <f>ხარჯები!A597</f>
        <v>22</v>
      </c>
      <c r="B1881" s="277" t="str">
        <f>ხარჯები!B597</f>
        <v>საქონელი და მომსახურება</v>
      </c>
      <c r="C1881" s="265">
        <f>ხარჯები!C597</f>
        <v>25.1</v>
      </c>
      <c r="D1881" s="265">
        <f>ხარჯები!D597</f>
        <v>234.2</v>
      </c>
      <c r="E1881" s="265">
        <f>ხარჯები!E597</f>
        <v>551.79999999999995</v>
      </c>
      <c r="F1881" s="265">
        <f>ხარჯები!F597</f>
        <v>0</v>
      </c>
      <c r="G1881" s="265">
        <f>ხარჯები!G597</f>
        <v>551.79999999999995</v>
      </c>
    </row>
    <row r="1882" spans="1:7" ht="12.75" x14ac:dyDescent="0.25">
      <c r="A1882" s="264" t="str">
        <f>ხარჯები!A598</f>
        <v>25</v>
      </c>
      <c r="B1882" s="277" t="str">
        <f>ხარჯები!B598</f>
        <v>სუბსიდიები</v>
      </c>
      <c r="C1882" s="265">
        <f>ხარჯები!C598</f>
        <v>757.09999999999991</v>
      </c>
      <c r="D1882" s="265">
        <f>ხარჯები!D598</f>
        <v>809.8</v>
      </c>
      <c r="E1882" s="265">
        <f>ხარჯები!E598</f>
        <v>80</v>
      </c>
      <c r="F1882" s="265">
        <f>ხარჯები!F598</f>
        <v>0</v>
      </c>
      <c r="G1882" s="265">
        <f>ხარჯები!G598</f>
        <v>80</v>
      </c>
    </row>
    <row r="1883" spans="1:7" ht="12.75" x14ac:dyDescent="0.25">
      <c r="A1883" s="264" t="str">
        <f>ხარჯები!A599</f>
        <v>27</v>
      </c>
      <c r="B1883" s="277" t="str">
        <f>ხარჯები!B599</f>
        <v>სოციალური უზრუნველყოფა</v>
      </c>
      <c r="C1883" s="265">
        <f>ხარჯები!C599</f>
        <v>2485.3999999999996</v>
      </c>
      <c r="D1883" s="265">
        <f>ხარჯები!D599</f>
        <v>2741.4</v>
      </c>
      <c r="E1883" s="265">
        <f>ხარჯები!E599</f>
        <v>3463.5</v>
      </c>
      <c r="F1883" s="265">
        <f>ხარჯები!F599</f>
        <v>0</v>
      </c>
      <c r="G1883" s="265">
        <f>ხარჯები!G599</f>
        <v>3463.5</v>
      </c>
    </row>
    <row r="1884" spans="1:7" ht="12.75" x14ac:dyDescent="0.25">
      <c r="A1884" s="264" t="str">
        <f>ხარჯები!A600</f>
        <v>28</v>
      </c>
      <c r="B1884" s="284" t="str">
        <f>ხარჯები!B600</f>
        <v>სხვა ხარჯები</v>
      </c>
      <c r="C1884" s="265">
        <f>ხარჯები!C600</f>
        <v>0.4</v>
      </c>
      <c r="D1884" s="265">
        <f>ხარჯები!D600</f>
        <v>0</v>
      </c>
      <c r="E1884" s="265">
        <f>ხარჯები!E600</f>
        <v>0</v>
      </c>
      <c r="F1884" s="265">
        <f>ხარჯები!F600</f>
        <v>0</v>
      </c>
      <c r="G1884" s="265">
        <f>ხარჯები!G600</f>
        <v>0</v>
      </c>
    </row>
    <row r="1885" spans="1:7" ht="12.75" x14ac:dyDescent="0.25">
      <c r="A1885" s="264" t="str">
        <f>ხარჯები!A601</f>
        <v>31</v>
      </c>
      <c r="B1885" s="277" t="str">
        <f>ხარჯები!B601</f>
        <v>არაფინანსური აქტივების ზრდა</v>
      </c>
      <c r="C1885" s="265">
        <f>ხარჯები!C601</f>
        <v>2996.4</v>
      </c>
      <c r="D1885" s="265">
        <f>ხარჯები!D601</f>
        <v>528</v>
      </c>
      <c r="E1885" s="265">
        <f>ხარჯები!E601</f>
        <v>532</v>
      </c>
      <c r="F1885" s="265">
        <f>ხარჯები!F601</f>
        <v>0</v>
      </c>
      <c r="G1885" s="265">
        <f>ხარჯები!G601</f>
        <v>532</v>
      </c>
    </row>
    <row r="1886" spans="1:7" ht="12.75" x14ac:dyDescent="0.25">
      <c r="A1886" s="264" t="str">
        <f>ხარჯები!A602</f>
        <v>33</v>
      </c>
      <c r="B1886" s="277" t="str">
        <f>ხარჯები!B602</f>
        <v>ვალდებულებების კლება</v>
      </c>
      <c r="C1886" s="265">
        <f>ხარჯები!C602</f>
        <v>150.60000000000002</v>
      </c>
      <c r="D1886" s="265">
        <f>ხარჯები!D602</f>
        <v>0</v>
      </c>
      <c r="E1886" s="265">
        <f>ხარჯები!E602</f>
        <v>0</v>
      </c>
      <c r="F1886" s="265">
        <f>ხარჯები!F602</f>
        <v>0</v>
      </c>
      <c r="G1886" s="265">
        <f>ხარჯები!G602</f>
        <v>0</v>
      </c>
    </row>
    <row r="1887" spans="1:7" ht="35.25" customHeight="1" x14ac:dyDescent="0.25">
      <c r="A1887" s="268" t="str">
        <f>ხარჯები!A603</f>
        <v>06 01</v>
      </c>
      <c r="B1887" s="269" t="str">
        <f>ხარჯები!B603</f>
        <v>ჯანმრთელობის დაცვა</v>
      </c>
      <c r="C1887" s="270">
        <f>ხარჯები!C603</f>
        <v>1027.0999999999999</v>
      </c>
      <c r="D1887" s="270">
        <f>ხარჯები!D603</f>
        <v>1101</v>
      </c>
      <c r="E1887" s="270">
        <f>ხარჯები!E603</f>
        <v>1262</v>
      </c>
      <c r="F1887" s="270">
        <f>ხარჯები!F603</f>
        <v>0</v>
      </c>
      <c r="G1887" s="270">
        <f>ხარჯები!G603</f>
        <v>1262</v>
      </c>
    </row>
    <row r="1888" spans="1:7" ht="12.75" x14ac:dyDescent="0.25">
      <c r="A1888" s="264">
        <f>ხარჯები!A604</f>
        <v>0</v>
      </c>
      <c r="B1888" s="277" t="str">
        <f>ხარჯები!B604</f>
        <v>მომუშავეთა რიცხოვნობა</v>
      </c>
      <c r="C1888" s="265">
        <f>ხარჯები!C604</f>
        <v>0</v>
      </c>
      <c r="D1888" s="265">
        <f>ხარჯები!D604</f>
        <v>0</v>
      </c>
      <c r="E1888" s="265">
        <f>ხარჯები!E604</f>
        <v>0</v>
      </c>
      <c r="F1888" s="265">
        <f>ხარჯები!F604</f>
        <v>0</v>
      </c>
      <c r="G1888" s="265">
        <f>ხარჯები!G604</f>
        <v>0</v>
      </c>
    </row>
    <row r="1889" spans="1:7" ht="12.75" x14ac:dyDescent="0.25">
      <c r="A1889" s="264" t="str">
        <f>ხარჯები!A605</f>
        <v>2</v>
      </c>
      <c r="B1889" s="277" t="str">
        <f>ხარჯები!B605</f>
        <v>ხარჯები</v>
      </c>
      <c r="C1889" s="265">
        <f>ხარჯები!C605</f>
        <v>961.89999999999986</v>
      </c>
      <c r="D1889" s="265">
        <f>ხარჯები!D605</f>
        <v>1101</v>
      </c>
      <c r="E1889" s="265">
        <f>ხარჯები!E605</f>
        <v>1261</v>
      </c>
      <c r="F1889" s="265">
        <f>ხარჯები!F605</f>
        <v>0</v>
      </c>
      <c r="G1889" s="265">
        <f>ხარჯები!G605</f>
        <v>1261</v>
      </c>
    </row>
    <row r="1890" spans="1:7" ht="12.75" x14ac:dyDescent="0.25">
      <c r="A1890" s="264" t="str">
        <f>ხარჯები!A606</f>
        <v>21</v>
      </c>
      <c r="B1890" s="277" t="str">
        <f>ხარჯები!B606</f>
        <v>შრომის ანაზღაურება</v>
      </c>
      <c r="C1890" s="265">
        <f>ხარჯები!C606</f>
        <v>0</v>
      </c>
      <c r="D1890" s="265">
        <f>ხარჯები!D606</f>
        <v>0</v>
      </c>
      <c r="E1890" s="265">
        <f>ხარჯები!E606</f>
        <v>143.69999999999999</v>
      </c>
      <c r="F1890" s="265">
        <f>ხარჯები!F606</f>
        <v>0</v>
      </c>
      <c r="G1890" s="265">
        <f>ხარჯები!G606</f>
        <v>143.69999999999999</v>
      </c>
    </row>
    <row r="1891" spans="1:7" ht="12.75" x14ac:dyDescent="0.25">
      <c r="A1891" s="264" t="str">
        <f>ხარჯები!A607</f>
        <v>22</v>
      </c>
      <c r="B1891" s="277" t="str">
        <f>ხარჯები!B607</f>
        <v>საქონელი და მომსახურება</v>
      </c>
      <c r="C1891" s="265">
        <f>ხარჯები!C607</f>
        <v>11.6</v>
      </c>
      <c r="D1891" s="265">
        <f>ხარჯები!D607</f>
        <v>22.2</v>
      </c>
      <c r="E1891" s="265">
        <f>ხარჯები!E607</f>
        <v>55.3</v>
      </c>
      <c r="F1891" s="265">
        <f>ხარჯები!F607</f>
        <v>0</v>
      </c>
      <c r="G1891" s="265">
        <f>ხარჯები!G607</f>
        <v>55.3</v>
      </c>
    </row>
    <row r="1892" spans="1:7" ht="12.75" x14ac:dyDescent="0.25">
      <c r="A1892" s="264" t="str">
        <f>ხარჯები!A608</f>
        <v>25</v>
      </c>
      <c r="B1892" s="277" t="str">
        <f>ხარჯები!B608</f>
        <v>სუბსიდიები</v>
      </c>
      <c r="C1892" s="265">
        <f>ხარჯები!C608</f>
        <v>136.30000000000001</v>
      </c>
      <c r="D1892" s="265">
        <f>ხარჯები!D608</f>
        <v>127.8</v>
      </c>
      <c r="E1892" s="265">
        <f>ხარჯები!E608</f>
        <v>0</v>
      </c>
      <c r="F1892" s="265">
        <f>ხარჯები!F608</f>
        <v>0</v>
      </c>
      <c r="G1892" s="265">
        <f>ხარჯები!G608</f>
        <v>0</v>
      </c>
    </row>
    <row r="1893" spans="1:7" ht="12.75" x14ac:dyDescent="0.25">
      <c r="A1893" s="264" t="str">
        <f>ხარჯები!A609</f>
        <v>27</v>
      </c>
      <c r="B1893" s="277" t="str">
        <f>ხარჯები!B609</f>
        <v>სოციალური უზრუნველყოფა</v>
      </c>
      <c r="C1893" s="265">
        <f>ხარჯები!C609</f>
        <v>813.99999999999989</v>
      </c>
      <c r="D1893" s="265">
        <f>ხარჯები!D609</f>
        <v>951</v>
      </c>
      <c r="E1893" s="265">
        <f>ხარჯები!E609</f>
        <v>1062</v>
      </c>
      <c r="F1893" s="265">
        <f>ხარჯები!F609</f>
        <v>0</v>
      </c>
      <c r="G1893" s="265">
        <f>ხარჯები!G609</f>
        <v>1062</v>
      </c>
    </row>
    <row r="1894" spans="1:7" ht="12.75" x14ac:dyDescent="0.25">
      <c r="A1894" s="264" t="str">
        <f>ხარჯები!A610</f>
        <v>31</v>
      </c>
      <c r="B1894" s="277" t="str">
        <f>ხარჯები!B610</f>
        <v>არაფინანსური აქტივების ზრდა</v>
      </c>
      <c r="C1894" s="265">
        <f>ხარჯები!C610</f>
        <v>0</v>
      </c>
      <c r="D1894" s="265">
        <f>ხარჯები!D610</f>
        <v>0</v>
      </c>
      <c r="E1894" s="265">
        <f>ხარჯები!E610</f>
        <v>1</v>
      </c>
      <c r="F1894" s="265">
        <f>ხარჯები!F610</f>
        <v>0</v>
      </c>
      <c r="G1894" s="265">
        <f>ხარჯები!G610</f>
        <v>1</v>
      </c>
    </row>
    <row r="1895" spans="1:7" ht="12.75" x14ac:dyDescent="0.25">
      <c r="A1895" s="264" t="str">
        <f>ხარჯები!A611</f>
        <v>33</v>
      </c>
      <c r="B1895" s="277" t="str">
        <f>ხარჯები!B611</f>
        <v>ვალდებულებების კლება</v>
      </c>
      <c r="C1895" s="265">
        <f>ხარჯები!C611</f>
        <v>65.2</v>
      </c>
      <c r="D1895" s="265">
        <f>ხარჯები!D611</f>
        <v>0</v>
      </c>
      <c r="E1895" s="265">
        <f>ხარჯები!E611</f>
        <v>0</v>
      </c>
      <c r="F1895" s="265">
        <f>ხარჯები!F611</f>
        <v>0</v>
      </c>
      <c r="G1895" s="265">
        <f>ხარჯები!G611</f>
        <v>0</v>
      </c>
    </row>
    <row r="1896" spans="1:7" ht="48.75" customHeight="1" x14ac:dyDescent="0.25">
      <c r="A1896" s="268" t="str">
        <f>ხარჯები!A612</f>
        <v>06 01 01</v>
      </c>
      <c r="B1896" s="269" t="str">
        <f>ხარჯები!B612</f>
        <v>საზოგადოებრივი ჯანმრთელობისა და უსაფრთხო გარემოს უზრუნველყოფა</v>
      </c>
      <c r="C1896" s="270">
        <f>ხარჯები!C612</f>
        <v>147.9</v>
      </c>
      <c r="D1896" s="270">
        <f>ხარჯები!D612</f>
        <v>150</v>
      </c>
      <c r="E1896" s="270">
        <f>ხარჯები!E612</f>
        <v>200</v>
      </c>
      <c r="F1896" s="270">
        <f>ხარჯები!F612</f>
        <v>0</v>
      </c>
      <c r="G1896" s="270">
        <f>ხარჯები!G612</f>
        <v>200</v>
      </c>
    </row>
    <row r="1897" spans="1:7" ht="12.75" x14ac:dyDescent="0.25">
      <c r="A1897" s="264">
        <f>ხარჯები!A613</f>
        <v>0</v>
      </c>
      <c r="B1897" s="277" t="str">
        <f>ხარჯები!B613</f>
        <v>მომუშავეთა რიცხოვნობა</v>
      </c>
      <c r="C1897" s="265">
        <f>ხარჯები!C613</f>
        <v>0</v>
      </c>
      <c r="D1897" s="265">
        <f>ხარჯები!D613</f>
        <v>0</v>
      </c>
      <c r="E1897" s="265">
        <f>ხარჯები!E613</f>
        <v>0</v>
      </c>
      <c r="F1897" s="265">
        <f>ხარჯები!F613</f>
        <v>0</v>
      </c>
      <c r="G1897" s="265">
        <f>ხარჯები!G613</f>
        <v>0</v>
      </c>
    </row>
    <row r="1898" spans="1:7" ht="12.75" x14ac:dyDescent="0.25">
      <c r="A1898" s="264" t="str">
        <f>ხარჯები!A614</f>
        <v>2</v>
      </c>
      <c r="B1898" s="277" t="str">
        <f>ხარჯები!B614</f>
        <v>ხარჯები</v>
      </c>
      <c r="C1898" s="265">
        <f>ხარჯები!C614</f>
        <v>147.9</v>
      </c>
      <c r="D1898" s="265">
        <f>ხარჯები!D614</f>
        <v>150</v>
      </c>
      <c r="E1898" s="265">
        <f>ხარჯები!E614</f>
        <v>199</v>
      </c>
      <c r="F1898" s="265">
        <f>ხარჯები!F614</f>
        <v>0</v>
      </c>
      <c r="G1898" s="265">
        <f>ხარჯები!G614</f>
        <v>199</v>
      </c>
    </row>
    <row r="1899" spans="1:7" ht="12.75" x14ac:dyDescent="0.25">
      <c r="A1899" s="264" t="str">
        <f>ხარჯები!A615</f>
        <v>21</v>
      </c>
      <c r="B1899" s="277" t="str">
        <f>ხარჯები!B615</f>
        <v>შრომის ანაზღაურება</v>
      </c>
      <c r="C1899" s="265">
        <f>ხარჯები!C615</f>
        <v>0</v>
      </c>
      <c r="D1899" s="265">
        <f>ხარჯები!D615</f>
        <v>0</v>
      </c>
      <c r="E1899" s="265">
        <f>ხარჯები!E615</f>
        <v>143.69999999999999</v>
      </c>
      <c r="F1899" s="265">
        <f>ხარჯები!F615</f>
        <v>0</v>
      </c>
      <c r="G1899" s="265">
        <f>ხარჯები!G615</f>
        <v>143.69999999999999</v>
      </c>
    </row>
    <row r="1900" spans="1:7" ht="12.75" x14ac:dyDescent="0.25">
      <c r="A1900" s="264" t="str">
        <f>ხარჯები!A616</f>
        <v>22</v>
      </c>
      <c r="B1900" s="277" t="str">
        <f>ხარჯები!B616</f>
        <v>საქონელი და მომსახურება</v>
      </c>
      <c r="C1900" s="265">
        <f>ხარჯები!C616</f>
        <v>11.6</v>
      </c>
      <c r="D1900" s="265">
        <f>ხარჯები!D616</f>
        <v>22.2</v>
      </c>
      <c r="E1900" s="265">
        <f>ხარჯები!E616</f>
        <v>55.3</v>
      </c>
      <c r="F1900" s="265">
        <f>ხარჯები!F616</f>
        <v>0</v>
      </c>
      <c r="G1900" s="265">
        <f>ხარჯები!G616</f>
        <v>55.3</v>
      </c>
    </row>
    <row r="1901" spans="1:7" ht="12.75" x14ac:dyDescent="0.25">
      <c r="A1901" s="264" t="str">
        <f>ხარჯები!A617</f>
        <v>25</v>
      </c>
      <c r="B1901" s="277" t="str">
        <f>ხარჯები!B617</f>
        <v>სუბსიდიები</v>
      </c>
      <c r="C1901" s="265">
        <f>ხარჯები!C617</f>
        <v>136.30000000000001</v>
      </c>
      <c r="D1901" s="265">
        <f>ხარჯები!D617</f>
        <v>127.8</v>
      </c>
      <c r="E1901" s="265">
        <f>ხარჯები!E617</f>
        <v>0</v>
      </c>
      <c r="F1901" s="265">
        <f>ხარჯები!F617</f>
        <v>0</v>
      </c>
      <c r="G1901" s="265">
        <f>ხარჯები!G617</f>
        <v>0</v>
      </c>
    </row>
    <row r="1902" spans="1:7" ht="12.75" x14ac:dyDescent="0.25">
      <c r="A1902" s="264" t="str">
        <f>ხარჯები!A618</f>
        <v>31</v>
      </c>
      <c r="B1902" s="277" t="str">
        <f>ხარჯები!B618</f>
        <v>არაფინანსური აქტივების ზრდა</v>
      </c>
      <c r="C1902" s="265">
        <f>ხარჯები!C618</f>
        <v>0</v>
      </c>
      <c r="D1902" s="265">
        <f>ხარჯები!D618</f>
        <v>0</v>
      </c>
      <c r="E1902" s="265">
        <f>ხარჯები!E618</f>
        <v>1</v>
      </c>
      <c r="F1902" s="265">
        <f>ხარჯები!F618</f>
        <v>0</v>
      </c>
      <c r="G1902" s="265">
        <f>ხარჯები!G618</f>
        <v>1</v>
      </c>
    </row>
    <row r="1903" spans="1:7" ht="35.25" customHeight="1" x14ac:dyDescent="0.25">
      <c r="A1903" s="268" t="str">
        <f>ხარჯები!A619</f>
        <v>06 01 02</v>
      </c>
      <c r="B1903" s="269" t="str">
        <f>ხარჯები!B619</f>
        <v>მედიკამენტებით უზრუნველყოფა</v>
      </c>
      <c r="C1903" s="270">
        <f>ხარჯები!C619</f>
        <v>209.4</v>
      </c>
      <c r="D1903" s="270">
        <f>ხარჯები!D619</f>
        <v>235</v>
      </c>
      <c r="E1903" s="270">
        <f>ხარჯები!E619</f>
        <v>230</v>
      </c>
      <c r="F1903" s="270">
        <f>ხარჯები!F619</f>
        <v>0</v>
      </c>
      <c r="G1903" s="270">
        <f>ხარჯები!G619</f>
        <v>230</v>
      </c>
    </row>
    <row r="1904" spans="1:7" ht="12.75" x14ac:dyDescent="0.25">
      <c r="A1904" s="264" t="str">
        <f>ხარჯები!A620</f>
        <v>2</v>
      </c>
      <c r="B1904" s="277" t="str">
        <f>ხარჯები!B620</f>
        <v>ხარჯები</v>
      </c>
      <c r="C1904" s="265">
        <f>ხარჯები!C620</f>
        <v>202.4</v>
      </c>
      <c r="D1904" s="265">
        <f>ხარჯები!D620</f>
        <v>235</v>
      </c>
      <c r="E1904" s="265">
        <f>ხარჯები!E620</f>
        <v>230</v>
      </c>
      <c r="F1904" s="265">
        <f>ხარჯები!F620</f>
        <v>0</v>
      </c>
      <c r="G1904" s="265">
        <f>ხარჯები!G620</f>
        <v>230</v>
      </c>
    </row>
    <row r="1905" spans="1:7" ht="12.75" x14ac:dyDescent="0.25">
      <c r="A1905" s="264" t="str">
        <f>ხარჯები!A621</f>
        <v>27</v>
      </c>
      <c r="B1905" s="277" t="str">
        <f>ხარჯები!B621</f>
        <v>სოციალური უზრუნველყოფა</v>
      </c>
      <c r="C1905" s="265">
        <f>ხარჯები!C621</f>
        <v>202.4</v>
      </c>
      <c r="D1905" s="265">
        <f>ხარჯები!D621</f>
        <v>235</v>
      </c>
      <c r="E1905" s="265">
        <f>ხარჯები!E621</f>
        <v>230</v>
      </c>
      <c r="F1905" s="265">
        <f>ხარჯები!F621</f>
        <v>0</v>
      </c>
      <c r="G1905" s="265">
        <f>ხარჯები!G621</f>
        <v>230</v>
      </c>
    </row>
    <row r="1906" spans="1:7" ht="12.75" x14ac:dyDescent="0.25">
      <c r="A1906" s="264" t="str">
        <f>ხარჯები!A622</f>
        <v>33</v>
      </c>
      <c r="B1906" s="277" t="str">
        <f>ხარჯები!B622</f>
        <v>ვალდებულებების კლება</v>
      </c>
      <c r="C1906" s="265">
        <f>ხარჯები!C622</f>
        <v>7</v>
      </c>
      <c r="D1906" s="265">
        <f>ხარჯები!D622</f>
        <v>0</v>
      </c>
      <c r="E1906" s="265">
        <f>ხარჯები!E622</f>
        <v>0</v>
      </c>
      <c r="F1906" s="265">
        <f>ხარჯები!F622</f>
        <v>0</v>
      </c>
      <c r="G1906" s="265">
        <f>ხარჯები!G622</f>
        <v>0</v>
      </c>
    </row>
    <row r="1907" spans="1:7" ht="35.25" customHeight="1" x14ac:dyDescent="0.25">
      <c r="A1907" s="268" t="str">
        <f>ხარჯები!A623</f>
        <v>06 01 03</v>
      </c>
      <c r="B1907" s="269" t="str">
        <f>ხარჯები!B623</f>
        <v>სამედიცინო დახმარება</v>
      </c>
      <c r="C1907" s="270">
        <f>ხარჯები!C623</f>
        <v>606.4</v>
      </c>
      <c r="D1907" s="270">
        <f>ხარჯები!D623</f>
        <v>650</v>
      </c>
      <c r="E1907" s="270">
        <f>ხარჯები!E623</f>
        <v>750</v>
      </c>
      <c r="F1907" s="270">
        <f>ხარჯები!F623</f>
        <v>0</v>
      </c>
      <c r="G1907" s="270">
        <f>ხარჯები!G623</f>
        <v>750</v>
      </c>
    </row>
    <row r="1908" spans="1:7" ht="12.75" x14ac:dyDescent="0.25">
      <c r="A1908" s="264" t="str">
        <f>ხარჯები!A624</f>
        <v>2</v>
      </c>
      <c r="B1908" s="277" t="str">
        <f>ხარჯები!B624</f>
        <v>ხარჯები</v>
      </c>
      <c r="C1908" s="265">
        <f>ხარჯები!C624</f>
        <v>550.79999999999995</v>
      </c>
      <c r="D1908" s="265">
        <f>ხარჯები!D624</f>
        <v>650</v>
      </c>
      <c r="E1908" s="265">
        <f>ხარჯები!E624</f>
        <v>750</v>
      </c>
      <c r="F1908" s="265">
        <f>ხარჯები!F624</f>
        <v>0</v>
      </c>
      <c r="G1908" s="265">
        <f>ხარჯები!G624</f>
        <v>750</v>
      </c>
    </row>
    <row r="1909" spans="1:7" ht="12.75" x14ac:dyDescent="0.25">
      <c r="A1909" s="264" t="str">
        <f>ხარჯები!A625</f>
        <v>27</v>
      </c>
      <c r="B1909" s="277" t="str">
        <f>ხარჯები!B625</f>
        <v>სოციალური უზრუნველყოფა</v>
      </c>
      <c r="C1909" s="265">
        <f>ხარჯები!C625</f>
        <v>550.79999999999995</v>
      </c>
      <c r="D1909" s="265">
        <f>ხარჯები!D625</f>
        <v>650</v>
      </c>
      <c r="E1909" s="265">
        <f>ხარჯები!E625</f>
        <v>750</v>
      </c>
      <c r="F1909" s="265">
        <f>ხარჯები!F625</f>
        <v>0</v>
      </c>
      <c r="G1909" s="265">
        <f>ხარჯები!G625</f>
        <v>750</v>
      </c>
    </row>
    <row r="1910" spans="1:7" ht="12.75" x14ac:dyDescent="0.25">
      <c r="A1910" s="264" t="str">
        <f>ხარჯები!A626</f>
        <v>33</v>
      </c>
      <c r="B1910" s="277" t="str">
        <f>ხარჯები!B626</f>
        <v>ვალდებულებების კლება</v>
      </c>
      <c r="C1910" s="265">
        <f>ხარჯები!C626</f>
        <v>55.6</v>
      </c>
      <c r="D1910" s="265">
        <f>ხარჯები!D626</f>
        <v>0</v>
      </c>
      <c r="E1910" s="265">
        <f>ხარჯები!E626</f>
        <v>0</v>
      </c>
      <c r="F1910" s="265">
        <f>ხარჯები!F626</f>
        <v>0</v>
      </c>
      <c r="G1910" s="265">
        <f>ხარჯები!G626</f>
        <v>0</v>
      </c>
    </row>
    <row r="1911" spans="1:7" ht="42" customHeight="1" x14ac:dyDescent="0.25">
      <c r="A1911" s="268" t="str">
        <f>ხარჯები!A627</f>
        <v>06 01 04</v>
      </c>
      <c r="B1911" s="269" t="str">
        <f>ხარჯები!B627</f>
        <v>ეპილეფსიით დაავადებულ პირთა ანტიკონვულსანტებით უზრუნველყოფა</v>
      </c>
      <c r="C1911" s="270">
        <f>ხარჯები!C627</f>
        <v>47.9</v>
      </c>
      <c r="D1911" s="270">
        <f>ხარჯები!D627</f>
        <v>60</v>
      </c>
      <c r="E1911" s="270">
        <f>ხარჯები!E627</f>
        <v>70</v>
      </c>
      <c r="F1911" s="270">
        <f>ხარჯები!F627</f>
        <v>0</v>
      </c>
      <c r="G1911" s="270">
        <f>ხარჯები!G627</f>
        <v>70</v>
      </c>
    </row>
    <row r="1912" spans="1:7" ht="12.75" x14ac:dyDescent="0.25">
      <c r="A1912" s="264" t="str">
        <f>ხარჯები!A628</f>
        <v>2</v>
      </c>
      <c r="B1912" s="277" t="str">
        <f>ხარჯები!B628</f>
        <v>ხარჯები</v>
      </c>
      <c r="C1912" s="265">
        <f>ხარჯები!C628</f>
        <v>45.3</v>
      </c>
      <c r="D1912" s="265">
        <f>ხარჯები!D628</f>
        <v>60</v>
      </c>
      <c r="E1912" s="265">
        <f>ხარჯები!E628</f>
        <v>70</v>
      </c>
      <c r="F1912" s="265">
        <f>ხარჯები!F628</f>
        <v>0</v>
      </c>
      <c r="G1912" s="265">
        <f>ხარჯები!G628</f>
        <v>70</v>
      </c>
    </row>
    <row r="1913" spans="1:7" ht="12.75" x14ac:dyDescent="0.25">
      <c r="A1913" s="264" t="str">
        <f>ხარჯები!A629</f>
        <v>27</v>
      </c>
      <c r="B1913" s="277" t="str">
        <f>ხარჯები!B629</f>
        <v>სოციალური უზრუნველყოფა</v>
      </c>
      <c r="C1913" s="265">
        <f>ხარჯები!C629</f>
        <v>45.3</v>
      </c>
      <c r="D1913" s="265">
        <f>ხარჯები!D629</f>
        <v>60</v>
      </c>
      <c r="E1913" s="265">
        <f>ხარჯები!E629</f>
        <v>70</v>
      </c>
      <c r="F1913" s="265">
        <f>ხარჯები!F629</f>
        <v>0</v>
      </c>
      <c r="G1913" s="265">
        <f>ხარჯები!G629</f>
        <v>70</v>
      </c>
    </row>
    <row r="1914" spans="1:7" ht="12.75" x14ac:dyDescent="0.25">
      <c r="A1914" s="264" t="str">
        <f>ხარჯები!A630</f>
        <v>33</v>
      </c>
      <c r="B1914" s="277" t="str">
        <f>ხარჯები!B630</f>
        <v>ვალდებულებების კლება</v>
      </c>
      <c r="C1914" s="265">
        <f>ხარჯები!C630</f>
        <v>2.6</v>
      </c>
      <c r="D1914" s="265">
        <f>ხარჯები!D630</f>
        <v>0</v>
      </c>
      <c r="E1914" s="265">
        <f>ხარჯები!E630</f>
        <v>0</v>
      </c>
      <c r="F1914" s="265">
        <f>ხარჯები!F630</f>
        <v>0</v>
      </c>
      <c r="G1914" s="265">
        <f>ხარჯები!G630</f>
        <v>0</v>
      </c>
    </row>
    <row r="1915" spans="1:7" ht="35.25" customHeight="1" x14ac:dyDescent="0.25">
      <c r="A1915" s="268" t="str">
        <f>ხარჯები!A631</f>
        <v>06 01 05</v>
      </c>
      <c r="B1915" s="269" t="str">
        <f>ხარჯები!B631</f>
        <v>ფენილკეტონურიით დაავადებულ პირთა დახმარება</v>
      </c>
      <c r="C1915" s="270">
        <f>ხარჯები!C631</f>
        <v>0</v>
      </c>
      <c r="D1915" s="270">
        <f>ხარჯები!D631</f>
        <v>6</v>
      </c>
      <c r="E1915" s="270">
        <f>ხარჯები!E631</f>
        <v>12</v>
      </c>
      <c r="F1915" s="270">
        <f>ხარჯები!F631</f>
        <v>0</v>
      </c>
      <c r="G1915" s="270">
        <f>ხარჯები!G631</f>
        <v>12</v>
      </c>
    </row>
    <row r="1916" spans="1:7" ht="12.75" x14ac:dyDescent="0.25">
      <c r="A1916" s="264" t="str">
        <f>ხარჯები!A632</f>
        <v>2</v>
      </c>
      <c r="B1916" s="277" t="str">
        <f>ხარჯები!B632</f>
        <v>ხარჯები</v>
      </c>
      <c r="C1916" s="265">
        <f>ხარჯები!C632</f>
        <v>0</v>
      </c>
      <c r="D1916" s="265">
        <f>ხარჯები!D632</f>
        <v>6</v>
      </c>
      <c r="E1916" s="265">
        <f>ხარჯები!E632</f>
        <v>12</v>
      </c>
      <c r="F1916" s="265">
        <f>ხარჯები!F632</f>
        <v>0</v>
      </c>
      <c r="G1916" s="265">
        <f>ხარჯები!G632</f>
        <v>12</v>
      </c>
    </row>
    <row r="1917" spans="1:7" ht="12.75" x14ac:dyDescent="0.25">
      <c r="A1917" s="264" t="str">
        <f>ხარჯები!A633</f>
        <v>27</v>
      </c>
      <c r="B1917" s="277" t="str">
        <f>ხარჯები!B633</f>
        <v>სოციალური უზრუნველყოფა</v>
      </c>
      <c r="C1917" s="265">
        <f>ხარჯები!C633</f>
        <v>0</v>
      </c>
      <c r="D1917" s="265">
        <f>ხარჯები!D633</f>
        <v>6</v>
      </c>
      <c r="E1917" s="265">
        <f>ხარჯები!E633</f>
        <v>12</v>
      </c>
      <c r="F1917" s="265">
        <f>ხარჯები!F633</f>
        <v>0</v>
      </c>
      <c r="G1917" s="265">
        <f>ხარჯები!G633</f>
        <v>12</v>
      </c>
    </row>
    <row r="1918" spans="1:7" ht="45.75" customHeight="1" x14ac:dyDescent="0.25">
      <c r="A1918" s="268" t="str">
        <f>ხარჯები!A634</f>
        <v>06 01 06</v>
      </c>
      <c r="B1918" s="269" t="str">
        <f>ხარჯები!B634</f>
        <v>ზოგადსაგანმანათლებლო დაწესებულებების მოსწავლეთა პროფილაქტიკური გამოკვლევა</v>
      </c>
      <c r="C1918" s="270">
        <f>ხარჯები!C634</f>
        <v>15.5</v>
      </c>
      <c r="D1918" s="270">
        <f>ხარჯები!D634</f>
        <v>0</v>
      </c>
      <c r="E1918" s="270">
        <f>ხარჯები!E634</f>
        <v>0</v>
      </c>
      <c r="F1918" s="270">
        <f>ხარჯები!F634</f>
        <v>0</v>
      </c>
      <c r="G1918" s="270">
        <f>ხარჯები!G634</f>
        <v>0</v>
      </c>
    </row>
    <row r="1919" spans="1:7" ht="12.75" x14ac:dyDescent="0.25">
      <c r="A1919" s="264" t="str">
        <f>ხარჯები!A635</f>
        <v>2</v>
      </c>
      <c r="B1919" s="277" t="str">
        <f>ხარჯები!B635</f>
        <v>ხარჯები</v>
      </c>
      <c r="C1919" s="265">
        <f>ხარჯები!C635</f>
        <v>15.5</v>
      </c>
      <c r="D1919" s="265">
        <f>ხარჯები!D635</f>
        <v>0</v>
      </c>
      <c r="E1919" s="265">
        <f>ხარჯები!E635</f>
        <v>0</v>
      </c>
      <c r="F1919" s="265">
        <f>ხარჯები!F635</f>
        <v>0</v>
      </c>
      <c r="G1919" s="265">
        <f>ხარჯები!G635</f>
        <v>0</v>
      </c>
    </row>
    <row r="1920" spans="1:7" ht="12.75" x14ac:dyDescent="0.25">
      <c r="A1920" s="264" t="str">
        <f>ხარჯები!A636</f>
        <v>27</v>
      </c>
      <c r="B1920" s="277" t="str">
        <f>ხარჯები!B636</f>
        <v>სოციალური უზრუნველყოფა</v>
      </c>
      <c r="C1920" s="265">
        <f>ხარჯები!C636</f>
        <v>15.5</v>
      </c>
      <c r="D1920" s="265">
        <f>ხარჯები!D636</f>
        <v>0</v>
      </c>
      <c r="E1920" s="265">
        <f>ხარჯები!E636</f>
        <v>0</v>
      </c>
      <c r="F1920" s="265">
        <f>ხარჯები!F636</f>
        <v>0</v>
      </c>
      <c r="G1920" s="265">
        <f>ხარჯები!G636</f>
        <v>0</v>
      </c>
    </row>
    <row r="1921" spans="1:7" ht="35.25" customHeight="1" x14ac:dyDescent="0.25">
      <c r="A1921" s="268" t="str">
        <f>ხარჯები!A637</f>
        <v>06 02</v>
      </c>
      <c r="B1921" s="269" t="str">
        <f>ხარჯები!B637</f>
        <v>სოციალური უზრუნველყოფა</v>
      </c>
      <c r="C1921" s="270">
        <f>ხარჯები!C637</f>
        <v>5387.8999999999987</v>
      </c>
      <c r="D1921" s="270">
        <f>ხარჯები!D637</f>
        <v>3212.4</v>
      </c>
      <c r="E1921" s="270">
        <f>ხარჯები!E637</f>
        <v>3666.2</v>
      </c>
      <c r="F1921" s="270">
        <f>ხარჯები!F637</f>
        <v>0</v>
      </c>
      <c r="G1921" s="270">
        <f>ხარჯები!G637</f>
        <v>3666.2</v>
      </c>
    </row>
    <row r="1922" spans="1:7" ht="12.75" x14ac:dyDescent="0.25">
      <c r="A1922" s="264">
        <f>ხარჯები!A638</f>
        <v>0</v>
      </c>
      <c r="B1922" s="277" t="str">
        <f>ხარჯები!B638</f>
        <v>მომუშავეთა რიცხოვნობა</v>
      </c>
      <c r="C1922" s="265">
        <f>ხარჯები!C638</f>
        <v>0</v>
      </c>
      <c r="D1922" s="265">
        <f>ხარჯები!D638</f>
        <v>0</v>
      </c>
      <c r="E1922" s="265">
        <f>ხარჯები!E638</f>
        <v>0</v>
      </c>
      <c r="F1922" s="265">
        <f>ხარჯები!F638</f>
        <v>0</v>
      </c>
      <c r="G1922" s="265">
        <f>ხარჯები!G638</f>
        <v>0</v>
      </c>
    </row>
    <row r="1923" spans="1:7" ht="12.75" x14ac:dyDescent="0.25">
      <c r="A1923" s="264" t="str">
        <f>ხარჯები!A639</f>
        <v>2</v>
      </c>
      <c r="B1923" s="277" t="str">
        <f>ხარჯები!B639</f>
        <v>ხარჯები</v>
      </c>
      <c r="C1923" s="265">
        <f>ხარჯები!C639</f>
        <v>2306.1</v>
      </c>
      <c r="D1923" s="265">
        <f>ხარჯები!D639</f>
        <v>2684.4</v>
      </c>
      <c r="E1923" s="265">
        <f>ხარჯები!E639</f>
        <v>3135.2</v>
      </c>
      <c r="F1923" s="265">
        <f>ხარჯები!F639</f>
        <v>0</v>
      </c>
      <c r="G1923" s="265">
        <f>ხარჯები!G639</f>
        <v>3135.2</v>
      </c>
    </row>
    <row r="1924" spans="1:7" ht="12.75" x14ac:dyDescent="0.25">
      <c r="A1924" s="264" t="str">
        <f>ხარჯები!A640</f>
        <v>21</v>
      </c>
      <c r="B1924" s="277" t="str">
        <f>ხარჯები!B640</f>
        <v>შრომის ანაზღაურება</v>
      </c>
      <c r="C1924" s="265">
        <f>ხარჯები!C640</f>
        <v>0</v>
      </c>
      <c r="D1924" s="265">
        <f>ხარჯები!D640</f>
        <v>0</v>
      </c>
      <c r="E1924" s="265">
        <f>ხარჯები!E640</f>
        <v>157.19999999999999</v>
      </c>
      <c r="F1924" s="265">
        <f>ხარჯები!F640</f>
        <v>0</v>
      </c>
      <c r="G1924" s="265">
        <f>ხარჯები!G640</f>
        <v>157.19999999999999</v>
      </c>
    </row>
    <row r="1925" spans="1:7" ht="12.75" x14ac:dyDescent="0.25">
      <c r="A1925" s="264" t="str">
        <f>ხარჯები!A641</f>
        <v>22</v>
      </c>
      <c r="B1925" s="277" t="str">
        <f>ხარჯები!B641</f>
        <v>საქონელი და მომსახურება</v>
      </c>
      <c r="C1925" s="265">
        <f>ხარჯები!C641</f>
        <v>13.5</v>
      </c>
      <c r="D1925" s="265">
        <f>ხარჯები!D641</f>
        <v>212</v>
      </c>
      <c r="E1925" s="265">
        <f>ხარჯები!E641</f>
        <v>496.5</v>
      </c>
      <c r="F1925" s="265">
        <f>ხარჯები!F641</f>
        <v>0</v>
      </c>
      <c r="G1925" s="265">
        <f>ხარჯები!G641</f>
        <v>496.5</v>
      </c>
    </row>
    <row r="1926" spans="1:7" ht="12.75" x14ac:dyDescent="0.25">
      <c r="A1926" s="264" t="str">
        <f>ხარჯები!A642</f>
        <v>25</v>
      </c>
      <c r="B1926" s="277" t="str">
        <f>ხარჯები!B642</f>
        <v>სუბსიდიები</v>
      </c>
      <c r="C1926" s="265">
        <f>ხარჯები!C642</f>
        <v>620.79999999999995</v>
      </c>
      <c r="D1926" s="265">
        <f>ხარჯები!D642</f>
        <v>682</v>
      </c>
      <c r="E1926" s="265">
        <f>ხარჯები!E642</f>
        <v>80</v>
      </c>
      <c r="F1926" s="265">
        <f>ხარჯები!F642</f>
        <v>0</v>
      </c>
      <c r="G1926" s="265">
        <f>ხარჯები!G642</f>
        <v>80</v>
      </c>
    </row>
    <row r="1927" spans="1:7" ht="12.75" x14ac:dyDescent="0.25">
      <c r="A1927" s="264" t="str">
        <f>ხარჯები!A643</f>
        <v>27</v>
      </c>
      <c r="B1927" s="277" t="str">
        <f>ხარჯები!B643</f>
        <v>სოციალური უზრუნველყოფა</v>
      </c>
      <c r="C1927" s="265">
        <f>ხარჯები!C643</f>
        <v>1671.3999999999999</v>
      </c>
      <c r="D1927" s="265">
        <f>ხარჯები!D643</f>
        <v>1790.4</v>
      </c>
      <c r="E1927" s="265">
        <f>ხარჯები!E643</f>
        <v>2401.5</v>
      </c>
      <c r="F1927" s="265">
        <f>ხარჯები!F643</f>
        <v>0</v>
      </c>
      <c r="G1927" s="265">
        <f>ხარჯები!G643</f>
        <v>2401.5</v>
      </c>
    </row>
    <row r="1928" spans="1:7" ht="12.75" x14ac:dyDescent="0.25">
      <c r="A1928" s="264" t="str">
        <f>ხარჯები!A644</f>
        <v>28</v>
      </c>
      <c r="B1928" s="277" t="str">
        <f>ხარჯები!B644</f>
        <v>სხვა ხარჯები</v>
      </c>
      <c r="C1928" s="265">
        <f>ხარჯები!C644</f>
        <v>0.4</v>
      </c>
      <c r="D1928" s="265">
        <f>ხარჯები!D644</f>
        <v>0</v>
      </c>
      <c r="E1928" s="265">
        <f>ხარჯები!E644</f>
        <v>0</v>
      </c>
      <c r="F1928" s="265">
        <f>ხარჯები!F644</f>
        <v>0</v>
      </c>
      <c r="G1928" s="265">
        <f>ხარჯები!G644</f>
        <v>0</v>
      </c>
    </row>
    <row r="1929" spans="1:7" ht="12.75" x14ac:dyDescent="0.25">
      <c r="A1929" s="264" t="str">
        <f>ხარჯები!A645</f>
        <v>31</v>
      </c>
      <c r="B1929" s="277" t="str">
        <f>ხარჯები!B645</f>
        <v>არაფინანსური აქტივების ზრდა</v>
      </c>
      <c r="C1929" s="265">
        <f>ხარჯები!C645</f>
        <v>2996.4</v>
      </c>
      <c r="D1929" s="265">
        <f>ხარჯები!D645</f>
        <v>528</v>
      </c>
      <c r="E1929" s="265">
        <f>ხარჯები!E645</f>
        <v>531</v>
      </c>
      <c r="F1929" s="265">
        <f>ხარჯები!F645</f>
        <v>0</v>
      </c>
      <c r="G1929" s="265">
        <f>ხარჯები!G645</f>
        <v>531</v>
      </c>
    </row>
    <row r="1930" spans="1:7" ht="12.75" x14ac:dyDescent="0.25">
      <c r="A1930" s="264" t="str">
        <f>ხარჯები!A646</f>
        <v>33</v>
      </c>
      <c r="B1930" s="277" t="str">
        <f>ხარჯები!B646</f>
        <v>ვალდებულებების კლება</v>
      </c>
      <c r="C1930" s="265">
        <f>ხარჯები!C646</f>
        <v>85.4</v>
      </c>
      <c r="D1930" s="265">
        <f>ხარჯები!D646</f>
        <v>0</v>
      </c>
      <c r="E1930" s="265">
        <f>ხარჯები!E646</f>
        <v>0</v>
      </c>
      <c r="F1930" s="265">
        <f>ხარჯები!F646</f>
        <v>0</v>
      </c>
      <c r="G1930" s="265">
        <f>ხარჯები!G646</f>
        <v>0</v>
      </c>
    </row>
    <row r="1931" spans="1:7" ht="44.25" customHeight="1" x14ac:dyDescent="0.25">
      <c r="A1931" s="268" t="str">
        <f>ხარჯები!A647</f>
        <v>06 02 01</v>
      </c>
      <c r="B1931" s="269" t="str">
        <f>ხარჯები!B647</f>
        <v>სოციალური საცხოვრისის კომუნალური ხარჯების უზრუნველყოფა</v>
      </c>
      <c r="C1931" s="270">
        <f>ხარჯები!C647</f>
        <v>13.3</v>
      </c>
      <c r="D1931" s="270">
        <f>ხარჯები!D647</f>
        <v>16</v>
      </c>
      <c r="E1931" s="270">
        <f>ხარჯები!E647</f>
        <v>50</v>
      </c>
      <c r="F1931" s="270">
        <f>ხარჯები!F647</f>
        <v>0</v>
      </c>
      <c r="G1931" s="270">
        <f>ხარჯები!G647</f>
        <v>50</v>
      </c>
    </row>
    <row r="1932" spans="1:7" ht="12.75" x14ac:dyDescent="0.25">
      <c r="A1932" s="264" t="str">
        <f>ხარჯები!A648</f>
        <v>2</v>
      </c>
      <c r="B1932" s="277" t="str">
        <f>ხარჯები!B648</f>
        <v>ხარჯები</v>
      </c>
      <c r="C1932" s="265">
        <f>ხარჯები!C648</f>
        <v>13.3</v>
      </c>
      <c r="D1932" s="265">
        <f>ხარჯები!D648</f>
        <v>16</v>
      </c>
      <c r="E1932" s="265">
        <f>ხარჯები!E648</f>
        <v>50</v>
      </c>
      <c r="F1932" s="265">
        <f>ხარჯები!F648</f>
        <v>0</v>
      </c>
      <c r="G1932" s="265">
        <f>ხარჯები!G648</f>
        <v>50</v>
      </c>
    </row>
    <row r="1933" spans="1:7" ht="12.75" x14ac:dyDescent="0.25">
      <c r="A1933" s="264" t="str">
        <f>ხარჯები!A649</f>
        <v>27</v>
      </c>
      <c r="B1933" s="277" t="str">
        <f>ხარჯები!B649</f>
        <v>სოციალური უზრუნველყოფა</v>
      </c>
      <c r="C1933" s="265">
        <f>ხარჯები!C649</f>
        <v>13.3</v>
      </c>
      <c r="D1933" s="265">
        <f>ხარჯები!D649</f>
        <v>16</v>
      </c>
      <c r="E1933" s="265">
        <f>ხარჯები!E649</f>
        <v>50</v>
      </c>
      <c r="F1933" s="265">
        <f>ხარჯები!F649</f>
        <v>0</v>
      </c>
      <c r="G1933" s="265">
        <f>ხარჯები!G649</f>
        <v>50</v>
      </c>
    </row>
    <row r="1934" spans="1:7" ht="35.25" customHeight="1" x14ac:dyDescent="0.25">
      <c r="A1934" s="268" t="str">
        <f>ხარჯები!A650</f>
        <v>06 02 02</v>
      </c>
      <c r="B1934" s="269" t="str">
        <f>ხარჯები!B650</f>
        <v>მრავალშვილიანი ოჯახების დახმარება</v>
      </c>
      <c r="C1934" s="270">
        <f>ხარჯები!C650</f>
        <v>804.2</v>
      </c>
      <c r="D1934" s="270">
        <f>ხარჯები!D650</f>
        <v>820</v>
      </c>
      <c r="E1934" s="270">
        <f>ხარჯები!E650</f>
        <v>1000</v>
      </c>
      <c r="F1934" s="270">
        <f>ხარჯები!F650</f>
        <v>0</v>
      </c>
      <c r="G1934" s="270">
        <f>ხარჯები!G650</f>
        <v>1000</v>
      </c>
    </row>
    <row r="1935" spans="1:7" ht="12.75" x14ac:dyDescent="0.25">
      <c r="A1935" s="264" t="str">
        <f>ხარჯები!A651</f>
        <v>2</v>
      </c>
      <c r="B1935" s="277" t="str">
        <f>ხარჯები!B651</f>
        <v>ხარჯები</v>
      </c>
      <c r="C1935" s="265">
        <f>ხარჯები!C651</f>
        <v>804.2</v>
      </c>
      <c r="D1935" s="265">
        <f>ხარჯები!D651</f>
        <v>820</v>
      </c>
      <c r="E1935" s="265">
        <f>ხარჯები!E651</f>
        <v>1000</v>
      </c>
      <c r="F1935" s="265">
        <f>ხარჯები!F651</f>
        <v>0</v>
      </c>
      <c r="G1935" s="265">
        <f>ხარჯები!G651</f>
        <v>1000</v>
      </c>
    </row>
    <row r="1936" spans="1:7" ht="12.75" x14ac:dyDescent="0.25">
      <c r="A1936" s="264" t="str">
        <f>ხარჯები!A652</f>
        <v>27</v>
      </c>
      <c r="B1936" s="277" t="str">
        <f>ხარჯები!B652</f>
        <v>სოციალური უზრუნველყოფა</v>
      </c>
      <c r="C1936" s="265">
        <f>ხარჯები!C652</f>
        <v>804.2</v>
      </c>
      <c r="D1936" s="265">
        <f>ხარჯები!D652</f>
        <v>820</v>
      </c>
      <c r="E1936" s="265">
        <f>ხარჯები!E652</f>
        <v>1000</v>
      </c>
      <c r="F1936" s="265">
        <f>ხარჯები!F652</f>
        <v>0</v>
      </c>
      <c r="G1936" s="265">
        <f>ხარჯები!G652</f>
        <v>1000</v>
      </c>
    </row>
    <row r="1937" spans="1:7" ht="35.25" customHeight="1" x14ac:dyDescent="0.25">
      <c r="A1937" s="268" t="str">
        <f>ხარჯები!A653</f>
        <v>06 02 03</v>
      </c>
      <c r="B1937" s="269" t="str">
        <f>ხარჯები!B653</f>
        <v xml:space="preserve"> სარიტუალო დახმარება</v>
      </c>
      <c r="C1937" s="270">
        <f>ხარჯები!C653</f>
        <v>8.1000000000000014</v>
      </c>
      <c r="D1937" s="270">
        <f>ხარჯები!D653</f>
        <v>70</v>
      </c>
      <c r="E1937" s="270">
        <f>ხარჯები!E653</f>
        <v>30</v>
      </c>
      <c r="F1937" s="270">
        <f>ხარჯები!F653</f>
        <v>0</v>
      </c>
      <c r="G1937" s="270">
        <f>ხარჯები!G653</f>
        <v>30</v>
      </c>
    </row>
    <row r="1938" spans="1:7" ht="12.75" x14ac:dyDescent="0.25">
      <c r="A1938" s="264" t="str">
        <f>ხარჯები!A654</f>
        <v>2</v>
      </c>
      <c r="B1938" s="277" t="str">
        <f>ხარჯები!B654</f>
        <v>ხარჯები</v>
      </c>
      <c r="C1938" s="265">
        <f>ხარჯები!C654</f>
        <v>5.4</v>
      </c>
      <c r="D1938" s="265">
        <f>ხარჯები!D654</f>
        <v>70</v>
      </c>
      <c r="E1938" s="265">
        <f>ხარჯები!E654</f>
        <v>30</v>
      </c>
      <c r="F1938" s="265">
        <f>ხარჯები!F654</f>
        <v>0</v>
      </c>
      <c r="G1938" s="265">
        <f>ხარჯები!G654</f>
        <v>30</v>
      </c>
    </row>
    <row r="1939" spans="1:7" ht="12.75" x14ac:dyDescent="0.25">
      <c r="A1939" s="264" t="str">
        <f>ხარჯები!A655</f>
        <v>27</v>
      </c>
      <c r="B1939" s="277" t="str">
        <f>ხარჯები!B655</f>
        <v>სოციალური უზრუნველყოფა</v>
      </c>
      <c r="C1939" s="265">
        <f>ხარჯები!C655</f>
        <v>5.4</v>
      </c>
      <c r="D1939" s="265">
        <f>ხარჯები!D655</f>
        <v>70</v>
      </c>
      <c r="E1939" s="265">
        <f>ხარჯები!E655</f>
        <v>30</v>
      </c>
      <c r="F1939" s="265">
        <f>ხარჯები!F655</f>
        <v>0</v>
      </c>
      <c r="G1939" s="265">
        <f>ხარჯები!G655</f>
        <v>30</v>
      </c>
    </row>
    <row r="1940" spans="1:7" ht="12.75" x14ac:dyDescent="0.25">
      <c r="A1940" s="264" t="str">
        <f>ხარჯები!A656</f>
        <v>33</v>
      </c>
      <c r="B1940" s="277" t="str">
        <f>ხარჯები!B656</f>
        <v>ვალდებულებების კლება</v>
      </c>
      <c r="C1940" s="265">
        <f>ხარჯები!C656</f>
        <v>2.7</v>
      </c>
      <c r="D1940" s="265">
        <f>ხარჯები!D656</f>
        <v>0</v>
      </c>
      <c r="E1940" s="265">
        <f>ხარჯები!E656</f>
        <v>0</v>
      </c>
      <c r="F1940" s="265">
        <f>ხარჯები!F656</f>
        <v>0</v>
      </c>
      <c r="G1940" s="265">
        <f>ხარჯები!G656</f>
        <v>0</v>
      </c>
    </row>
    <row r="1941" spans="1:7" ht="35.25" customHeight="1" x14ac:dyDescent="0.25">
      <c r="A1941" s="268" t="str">
        <f>ხარჯები!A657</f>
        <v>06 02 04</v>
      </c>
      <c r="B1941" s="269" t="str">
        <f>ხარჯები!B657</f>
        <v>სოციალური ღონისძიებები</v>
      </c>
      <c r="C1941" s="270">
        <f>ხარჯები!C657</f>
        <v>328.19999999999993</v>
      </c>
      <c r="D1941" s="270">
        <f>ხარჯები!D657</f>
        <v>288</v>
      </c>
      <c r="E1941" s="270">
        <f>ხარჯები!E657</f>
        <v>298.7</v>
      </c>
      <c r="F1941" s="270">
        <f>ხარჯები!F657</f>
        <v>0</v>
      </c>
      <c r="G1941" s="270">
        <f>ხარჯები!G657</f>
        <v>298.7</v>
      </c>
    </row>
    <row r="1942" spans="1:7" ht="12.75" x14ac:dyDescent="0.25">
      <c r="A1942" s="264" t="str">
        <f>ხარჯები!A658</f>
        <v>2</v>
      </c>
      <c r="B1942" s="277" t="str">
        <f>ხარჯები!B658</f>
        <v>ხარჯები</v>
      </c>
      <c r="C1942" s="265">
        <f>ხარჯები!C658</f>
        <v>256.79999999999995</v>
      </c>
      <c r="D1942" s="265">
        <f>ხარჯები!D658</f>
        <v>288</v>
      </c>
      <c r="E1942" s="265">
        <f>ხარჯები!E658</f>
        <v>298.7</v>
      </c>
      <c r="F1942" s="265">
        <f>ხარჯები!F658</f>
        <v>0</v>
      </c>
      <c r="G1942" s="265">
        <f>ხარჯები!G658</f>
        <v>298.7</v>
      </c>
    </row>
    <row r="1943" spans="1:7" ht="12.75" x14ac:dyDescent="0.25">
      <c r="A1943" s="264" t="str">
        <f>ხარჯები!A659</f>
        <v>22</v>
      </c>
      <c r="B1943" s="277" t="str">
        <f>ხარჯები!B659</f>
        <v>საქონელი და მომსახურება</v>
      </c>
      <c r="C1943" s="265">
        <f>ხარჯები!C659</f>
        <v>13.5</v>
      </c>
      <c r="D1943" s="265">
        <f>ხარჯები!D659</f>
        <v>212</v>
      </c>
      <c r="E1943" s="265">
        <f>ხარჯები!E659</f>
        <v>6.7</v>
      </c>
      <c r="F1943" s="265">
        <f>ხარჯები!F659</f>
        <v>0</v>
      </c>
      <c r="G1943" s="265">
        <f>ხარჯები!G659</f>
        <v>6.7</v>
      </c>
    </row>
    <row r="1944" spans="1:7" ht="12.75" x14ac:dyDescent="0.25">
      <c r="A1944" s="264" t="str">
        <f>ხარჯები!A660</f>
        <v>25</v>
      </c>
      <c r="B1944" s="277" t="str">
        <f>ხარჯები!B660</f>
        <v>სუბსიდიები</v>
      </c>
      <c r="C1944" s="265">
        <f>ხარჯები!C660</f>
        <v>3</v>
      </c>
      <c r="D1944" s="265">
        <f>ხარჯები!D660</f>
        <v>7</v>
      </c>
      <c r="E1944" s="265">
        <f>ხარჯები!E660</f>
        <v>12</v>
      </c>
      <c r="F1944" s="265">
        <f>ხარჯები!F660</f>
        <v>0</v>
      </c>
      <c r="G1944" s="265">
        <f>ხარჯები!G660</f>
        <v>12</v>
      </c>
    </row>
    <row r="1945" spans="1:7" ht="12.75" x14ac:dyDescent="0.25">
      <c r="A1945" s="264" t="str">
        <f>ხარჯები!A661</f>
        <v>27</v>
      </c>
      <c r="B1945" s="277" t="str">
        <f>ხარჯები!B661</f>
        <v>სოციალური უზრუნველყოფა</v>
      </c>
      <c r="C1945" s="265">
        <f>ხარჯები!C661</f>
        <v>239.9</v>
      </c>
      <c r="D1945" s="265">
        <f>ხარჯები!D661</f>
        <v>69</v>
      </c>
      <c r="E1945" s="265">
        <f>ხარჯები!E661</f>
        <v>280</v>
      </c>
      <c r="F1945" s="265">
        <f>ხარჯები!F661</f>
        <v>0</v>
      </c>
      <c r="G1945" s="265">
        <f>ხარჯები!G661</f>
        <v>280</v>
      </c>
    </row>
    <row r="1946" spans="1:7" ht="12.75" x14ac:dyDescent="0.25">
      <c r="A1946" s="264" t="str">
        <f>ხარჯები!A662</f>
        <v>28</v>
      </c>
      <c r="B1946" s="277" t="str">
        <f>ხარჯები!B662</f>
        <v>სხვა ხარჯები</v>
      </c>
      <c r="C1946" s="265">
        <f>ხარჯები!C662</f>
        <v>0.4</v>
      </c>
      <c r="D1946" s="265">
        <f>ხარჯები!D662</f>
        <v>0</v>
      </c>
      <c r="E1946" s="265">
        <f>ხარჯები!E662</f>
        <v>0</v>
      </c>
      <c r="F1946" s="265">
        <f>ხარჯები!F662</f>
        <v>0</v>
      </c>
      <c r="G1946" s="265">
        <f>ხარჯები!G662</f>
        <v>0</v>
      </c>
    </row>
    <row r="1947" spans="1:7" ht="12.75" x14ac:dyDescent="0.25">
      <c r="A1947" s="264" t="str">
        <f>ხარჯები!A663</f>
        <v>33</v>
      </c>
      <c r="B1947" s="277" t="str">
        <f>ხარჯები!B663</f>
        <v>ვალდებულებების კლება</v>
      </c>
      <c r="C1947" s="265">
        <f>ხარჯები!C663</f>
        <v>71.400000000000006</v>
      </c>
      <c r="D1947" s="265">
        <f>ხარჯები!D663</f>
        <v>0</v>
      </c>
      <c r="E1947" s="265">
        <f>ხარჯები!E663</f>
        <v>0</v>
      </c>
      <c r="F1947" s="265">
        <f>ხარჯები!F663</f>
        <v>0</v>
      </c>
      <c r="G1947" s="265">
        <f>ხარჯები!G663</f>
        <v>0</v>
      </c>
    </row>
    <row r="1948" spans="1:7" ht="44.25" customHeight="1" x14ac:dyDescent="0.25">
      <c r="A1948" s="268" t="str">
        <f>ხარჯები!A664</f>
        <v>06 02 05</v>
      </c>
      <c r="B1948" s="269" t="str">
        <f>ხარჯები!B664</f>
        <v xml:space="preserve">  სოციალურად დაუცველი ოჯახების ყოფითი პირობების გაუმჯობესების ხელშეწყობა</v>
      </c>
      <c r="C1948" s="270">
        <f>ხარჯები!C664</f>
        <v>174.5</v>
      </c>
      <c r="D1948" s="270">
        <f>ხარჯები!D664</f>
        <v>200</v>
      </c>
      <c r="E1948" s="270">
        <f>ხარჯები!E664</f>
        <v>200</v>
      </c>
      <c r="F1948" s="270">
        <f>ხარჯები!F664</f>
        <v>0</v>
      </c>
      <c r="G1948" s="270">
        <f>ხარჯები!G664</f>
        <v>200</v>
      </c>
    </row>
    <row r="1949" spans="1:7" ht="12.75" x14ac:dyDescent="0.25">
      <c r="A1949" s="264" t="str">
        <f>ხარჯები!A665</f>
        <v>2</v>
      </c>
      <c r="B1949" s="277" t="str">
        <f>ხარჯები!B665</f>
        <v>ხარჯები</v>
      </c>
      <c r="C1949" s="265">
        <f>ხარჯები!C665</f>
        <v>174.5</v>
      </c>
      <c r="D1949" s="265">
        <f>ხარჯები!D665</f>
        <v>200</v>
      </c>
      <c r="E1949" s="265">
        <f>ხარჯები!E665</f>
        <v>200</v>
      </c>
      <c r="F1949" s="265">
        <f>ხარჯები!F665</f>
        <v>0</v>
      </c>
      <c r="G1949" s="265">
        <f>ხარჯები!G665</f>
        <v>200</v>
      </c>
    </row>
    <row r="1950" spans="1:7" ht="12.75" x14ac:dyDescent="0.25">
      <c r="A1950" s="264" t="str">
        <f>ხარჯები!A666</f>
        <v>27</v>
      </c>
      <c r="B1950" s="277" t="str">
        <f>ხარჯები!B666</f>
        <v>სოციალური უზრუნველყოფა</v>
      </c>
      <c r="C1950" s="265">
        <f>ხარჯები!C666</f>
        <v>174.5</v>
      </c>
      <c r="D1950" s="265">
        <f>ხარჯები!D666</f>
        <v>200</v>
      </c>
      <c r="E1950" s="265">
        <f>ხარჯები!E666</f>
        <v>200</v>
      </c>
      <c r="F1950" s="265">
        <f>ხარჯები!F666</f>
        <v>0</v>
      </c>
      <c r="G1950" s="265">
        <f>ხარჯები!G666</f>
        <v>200</v>
      </c>
    </row>
    <row r="1951" spans="1:7" ht="36" customHeight="1" x14ac:dyDescent="0.25">
      <c r="A1951" s="268" t="str">
        <f>ხარჯები!A667</f>
        <v>06 02 06</v>
      </c>
      <c r="B1951" s="269" t="str">
        <f>ხარჯები!B667</f>
        <v xml:space="preserve">განსაკუთრებული საჭიროების მქონე პირთა თანადგომა </v>
      </c>
      <c r="C1951" s="270">
        <f>ხარჯები!C667</f>
        <v>151</v>
      </c>
      <c r="D1951" s="270">
        <f>ხარჯები!D667</f>
        <v>150</v>
      </c>
      <c r="E1951" s="270">
        <f>ხარჯები!E667</f>
        <v>152</v>
      </c>
      <c r="F1951" s="270">
        <f>ხარჯები!F667</f>
        <v>0</v>
      </c>
      <c r="G1951" s="270">
        <f>ხარჯები!G667</f>
        <v>152</v>
      </c>
    </row>
    <row r="1952" spans="1:7" ht="12.75" x14ac:dyDescent="0.25">
      <c r="A1952" s="264" t="str">
        <f>ხარჯები!A668</f>
        <v>2</v>
      </c>
      <c r="B1952" s="277" t="str">
        <f>ხარჯები!B668</f>
        <v>ხარჯები</v>
      </c>
      <c r="C1952" s="265">
        <f>ხარჯები!C668</f>
        <v>151</v>
      </c>
      <c r="D1952" s="265">
        <f>ხარჯები!D668</f>
        <v>150</v>
      </c>
      <c r="E1952" s="265">
        <f>ხარჯები!E668</f>
        <v>152</v>
      </c>
      <c r="F1952" s="265">
        <f>ხარჯები!F668</f>
        <v>0</v>
      </c>
      <c r="G1952" s="265">
        <f>ხარჯები!G668</f>
        <v>152</v>
      </c>
    </row>
    <row r="1953" spans="1:7" ht="12.75" x14ac:dyDescent="0.25">
      <c r="A1953" s="264" t="str">
        <f>ხარჯები!A669</f>
        <v>27</v>
      </c>
      <c r="B1953" s="277" t="str">
        <f>ხარჯები!B669</f>
        <v>სოციალური უზრუნველყოფა</v>
      </c>
      <c r="C1953" s="265">
        <f>ხარჯები!C669</f>
        <v>151</v>
      </c>
      <c r="D1953" s="265">
        <f>ხარჯები!D669</f>
        <v>150</v>
      </c>
      <c r="E1953" s="265">
        <f>ხარჯები!E669</f>
        <v>152</v>
      </c>
      <c r="F1953" s="265">
        <f>ხარჯები!F669</f>
        <v>0</v>
      </c>
      <c r="G1953" s="265">
        <f>ხარჯები!G669</f>
        <v>152</v>
      </c>
    </row>
    <row r="1954" spans="1:7" ht="35.25" customHeight="1" x14ac:dyDescent="0.25">
      <c r="A1954" s="268" t="str">
        <f>ხარჯები!A670</f>
        <v>06 02 07</v>
      </c>
      <c r="B1954" s="269" t="str">
        <f>ხარჯები!B670</f>
        <v>შეზღუდული შესაძლებლობების მქონე პირთა  დახმარება</v>
      </c>
      <c r="C1954" s="270">
        <f>ხარჯები!C670</f>
        <v>24.8</v>
      </c>
      <c r="D1954" s="270">
        <f>ხარჯები!D670</f>
        <v>25</v>
      </c>
      <c r="E1954" s="270">
        <f>ხარჯები!E670</f>
        <v>35</v>
      </c>
      <c r="F1954" s="270">
        <f>ხარჯები!F670</f>
        <v>0</v>
      </c>
      <c r="G1954" s="270">
        <f>ხარჯები!G670</f>
        <v>35</v>
      </c>
    </row>
    <row r="1955" spans="1:7" ht="12.75" x14ac:dyDescent="0.25">
      <c r="A1955" s="264" t="str">
        <f>ხარჯები!A671</f>
        <v>2</v>
      </c>
      <c r="B1955" s="277" t="str">
        <f>ხარჯები!B671</f>
        <v>ხარჯები</v>
      </c>
      <c r="C1955" s="265">
        <f>ხარჯები!C671</f>
        <v>24</v>
      </c>
      <c r="D1955" s="265">
        <f>ხარჯები!D671</f>
        <v>25</v>
      </c>
      <c r="E1955" s="265">
        <f>ხარჯები!E671</f>
        <v>35</v>
      </c>
      <c r="F1955" s="265">
        <f>ხარჯები!F671</f>
        <v>0</v>
      </c>
      <c r="G1955" s="265">
        <f>ხარჯები!G671</f>
        <v>35</v>
      </c>
    </row>
    <row r="1956" spans="1:7" ht="12.75" x14ac:dyDescent="0.25">
      <c r="A1956" s="264" t="str">
        <f>ხარჯები!A672</f>
        <v>25</v>
      </c>
      <c r="B1956" s="277" t="str">
        <f>ხარჯები!B672</f>
        <v>სუბსიდიები</v>
      </c>
      <c r="C1956" s="265">
        <f>ხარჯები!C672</f>
        <v>0</v>
      </c>
      <c r="D1956" s="265">
        <f>ხარჯები!D672</f>
        <v>0</v>
      </c>
      <c r="E1956" s="265">
        <f>ხარჯები!E672</f>
        <v>0</v>
      </c>
      <c r="F1956" s="265">
        <f>ხარჯები!F672</f>
        <v>0</v>
      </c>
      <c r="G1956" s="265">
        <f>ხარჯები!G672</f>
        <v>0</v>
      </c>
    </row>
    <row r="1957" spans="1:7" ht="12.75" x14ac:dyDescent="0.25">
      <c r="A1957" s="264" t="str">
        <f>ხარჯები!A673</f>
        <v>27</v>
      </c>
      <c r="B1957" s="277" t="str">
        <f>ხარჯები!B673</f>
        <v>სოციალური უზრუნველყოფა</v>
      </c>
      <c r="C1957" s="265">
        <f>ხარჯები!C673</f>
        <v>24</v>
      </c>
      <c r="D1957" s="265">
        <f>ხარჯები!D673</f>
        <v>25</v>
      </c>
      <c r="E1957" s="265">
        <f>ხარჯები!E673</f>
        <v>35</v>
      </c>
      <c r="F1957" s="265">
        <f>ხარჯები!F673</f>
        <v>0</v>
      </c>
      <c r="G1957" s="265">
        <f>ხარჯები!G673</f>
        <v>35</v>
      </c>
    </row>
    <row r="1958" spans="1:7" ht="12.75" x14ac:dyDescent="0.25">
      <c r="A1958" s="264" t="str">
        <f>ხარჯები!A674</f>
        <v>33</v>
      </c>
      <c r="B1958" s="277" t="str">
        <f>ხარჯები!B674</f>
        <v>ვალდებულებების კლება</v>
      </c>
      <c r="C1958" s="265">
        <f>ხარჯები!C674</f>
        <v>0.8</v>
      </c>
      <c r="D1958" s="265">
        <f>ხარჯები!D674</f>
        <v>0</v>
      </c>
      <c r="E1958" s="265">
        <f>ხარჯები!E674</f>
        <v>0</v>
      </c>
      <c r="F1958" s="265">
        <f>ხარჯები!F674</f>
        <v>0</v>
      </c>
      <c r="G1958" s="265">
        <f>ხარჯები!G674</f>
        <v>0</v>
      </c>
    </row>
    <row r="1959" spans="1:7" ht="35.25" customHeight="1" x14ac:dyDescent="0.25">
      <c r="A1959" s="268" t="str">
        <f>ხარჯები!A675</f>
        <v>06 02 08</v>
      </c>
      <c r="B1959" s="269" t="str">
        <f>ხარჯები!B675</f>
        <v>უფასო მგზავრობა</v>
      </c>
      <c r="C1959" s="270">
        <f>ხარჯები!C675</f>
        <v>168.7</v>
      </c>
      <c r="D1959" s="270">
        <f>ხარჯები!D675</f>
        <v>210</v>
      </c>
      <c r="E1959" s="270">
        <f>ხარჯები!E675</f>
        <v>180</v>
      </c>
      <c r="F1959" s="270">
        <f>ხარჯები!F675</f>
        <v>0</v>
      </c>
      <c r="G1959" s="270">
        <f>ხარჯები!G675</f>
        <v>180</v>
      </c>
    </row>
    <row r="1960" spans="1:7" ht="12.75" x14ac:dyDescent="0.25">
      <c r="A1960" s="264" t="str">
        <f>ხარჯები!A676</f>
        <v>2</v>
      </c>
      <c r="B1960" s="277" t="str">
        <f>ხარჯები!B676</f>
        <v>ხარჯები</v>
      </c>
      <c r="C1960" s="265">
        <f>ხარჯები!C676</f>
        <v>168.7</v>
      </c>
      <c r="D1960" s="265">
        <f>ხარჯები!D676</f>
        <v>210</v>
      </c>
      <c r="E1960" s="265">
        <f>ხარჯები!E676</f>
        <v>180</v>
      </c>
      <c r="F1960" s="265">
        <f>ხარჯები!F676</f>
        <v>0</v>
      </c>
      <c r="G1960" s="265">
        <f>ხარჯები!G676</f>
        <v>180</v>
      </c>
    </row>
    <row r="1961" spans="1:7" ht="12.75" x14ac:dyDescent="0.25">
      <c r="A1961" s="264" t="str">
        <f>ხარჯები!A677</f>
        <v>27</v>
      </c>
      <c r="B1961" s="277" t="str">
        <f>ხარჯები!B677</f>
        <v>სოციალური უზრუნველყოფა</v>
      </c>
      <c r="C1961" s="265">
        <f>ხარჯები!C677</f>
        <v>168.7</v>
      </c>
      <c r="D1961" s="265">
        <f>ხარჯები!D677</f>
        <v>210</v>
      </c>
      <c r="E1961" s="265">
        <f>ხარჯები!E677</f>
        <v>180</v>
      </c>
      <c r="F1961" s="265">
        <f>ხარჯები!F677</f>
        <v>0</v>
      </c>
      <c r="G1961" s="265">
        <f>ხარჯები!G677</f>
        <v>180</v>
      </c>
    </row>
    <row r="1962" spans="1:7" ht="35.25" customHeight="1" x14ac:dyDescent="0.25">
      <c r="A1962" s="268" t="str">
        <f>ხარჯები!A678</f>
        <v>06 02 09</v>
      </c>
      <c r="B1962" s="269" t="str">
        <f>ხარჯები!B678</f>
        <v>უფასო კვება</v>
      </c>
      <c r="C1962" s="270">
        <f>ხარჯები!C678</f>
        <v>595.09999999999991</v>
      </c>
      <c r="D1962" s="270">
        <f>ხარჯები!D678</f>
        <v>620</v>
      </c>
      <c r="E1962" s="270">
        <f>ხარჯები!E678</f>
        <v>650</v>
      </c>
      <c r="F1962" s="270">
        <f>ხარჯები!F678</f>
        <v>0</v>
      </c>
      <c r="G1962" s="270">
        <f>ხარჯები!G678</f>
        <v>650</v>
      </c>
    </row>
    <row r="1963" spans="1:7" ht="12.75" x14ac:dyDescent="0.25">
      <c r="A1963" s="264">
        <f>ხარჯები!A679</f>
        <v>0</v>
      </c>
      <c r="B1963" s="277" t="str">
        <f>ხარჯები!B679</f>
        <v>მომუშავეთა რიცხოვნობა</v>
      </c>
      <c r="C1963" s="265">
        <f>ხარჯები!C679</f>
        <v>0</v>
      </c>
      <c r="D1963" s="265">
        <f>ხარჯები!D679</f>
        <v>0</v>
      </c>
      <c r="E1963" s="265">
        <f>ხარჯები!E679</f>
        <v>0</v>
      </c>
      <c r="F1963" s="265">
        <f>ხარჯები!F679</f>
        <v>0</v>
      </c>
      <c r="G1963" s="265">
        <f>ხარჯები!G679</f>
        <v>0</v>
      </c>
    </row>
    <row r="1964" spans="1:7" ht="12.75" x14ac:dyDescent="0.25">
      <c r="A1964" s="264" t="str">
        <f>ხარჯები!A680</f>
        <v>2</v>
      </c>
      <c r="B1964" s="277" t="str">
        <f>ხარჯები!B680</f>
        <v>ხარჯები</v>
      </c>
      <c r="C1964" s="265">
        <f>ხარჯები!C680</f>
        <v>592.29999999999995</v>
      </c>
      <c r="D1964" s="265">
        <f>ხარჯები!D680</f>
        <v>620</v>
      </c>
      <c r="E1964" s="265">
        <f>ხარჯები!E680</f>
        <v>647</v>
      </c>
      <c r="F1964" s="265">
        <f>ხარჯები!F680</f>
        <v>0</v>
      </c>
      <c r="G1964" s="265">
        <f>ხარჯები!G680</f>
        <v>647</v>
      </c>
    </row>
    <row r="1965" spans="1:7" ht="12.75" x14ac:dyDescent="0.25">
      <c r="A1965" s="264" t="str">
        <f>ხარჯები!A681</f>
        <v>21</v>
      </c>
      <c r="B1965" s="277" t="str">
        <f>ხარჯები!B681</f>
        <v>შრომის ანაზღაურება</v>
      </c>
      <c r="C1965" s="265">
        <f>ხარჯები!C681</f>
        <v>0</v>
      </c>
      <c r="D1965" s="265">
        <f>ხარჯები!D681</f>
        <v>0</v>
      </c>
      <c r="E1965" s="265">
        <f>ხარჯები!E681</f>
        <v>157.19999999999999</v>
      </c>
      <c r="F1965" s="265">
        <f>ხარჯები!F681</f>
        <v>0</v>
      </c>
      <c r="G1965" s="265">
        <f>ხარჯები!G681</f>
        <v>157.19999999999999</v>
      </c>
    </row>
    <row r="1966" spans="1:7" ht="12.75" x14ac:dyDescent="0.25">
      <c r="A1966" s="264" t="str">
        <f>ხარჯები!A682</f>
        <v>22</v>
      </c>
      <c r="B1966" s="277" t="str">
        <f>ხარჯები!B682</f>
        <v>საქონელი და მომსახურება</v>
      </c>
      <c r="C1966" s="265">
        <f>ხარჯები!C682</f>
        <v>0</v>
      </c>
      <c r="D1966" s="265">
        <f>ხარჯები!D682</f>
        <v>0</v>
      </c>
      <c r="E1966" s="265">
        <f>ხარჯები!E682</f>
        <v>489.8</v>
      </c>
      <c r="F1966" s="265">
        <f>ხარჯები!F682</f>
        <v>0</v>
      </c>
      <c r="G1966" s="265">
        <f>ხარჯები!G682</f>
        <v>489.8</v>
      </c>
    </row>
    <row r="1967" spans="1:7" ht="12.75" x14ac:dyDescent="0.25">
      <c r="A1967" s="264" t="str">
        <f>ხარჯები!A683</f>
        <v>25</v>
      </c>
      <c r="B1967" s="277" t="str">
        <f>ხარჯები!B683</f>
        <v>სუბსიდიები</v>
      </c>
      <c r="C1967" s="265">
        <f>ხარჯები!C683</f>
        <v>592.29999999999995</v>
      </c>
      <c r="D1967" s="265">
        <f>ხარჯები!D683</f>
        <v>620</v>
      </c>
      <c r="E1967" s="265">
        <f>ხარჯები!E683</f>
        <v>0</v>
      </c>
      <c r="F1967" s="265">
        <f>ხარჯები!F683</f>
        <v>0</v>
      </c>
      <c r="G1967" s="265">
        <f>ხარჯები!G683</f>
        <v>0</v>
      </c>
    </row>
    <row r="1968" spans="1:7" ht="12.75" x14ac:dyDescent="0.25">
      <c r="A1968" s="264" t="str">
        <f>ხარჯები!A684</f>
        <v>31</v>
      </c>
      <c r="B1968" s="277" t="str">
        <f>ხარჯები!B684</f>
        <v>არაფინანსური აქტივების ზრდა</v>
      </c>
      <c r="C1968" s="265">
        <f>ხარჯები!C684</f>
        <v>2.8</v>
      </c>
      <c r="D1968" s="265">
        <f>ხარჯები!D684</f>
        <v>0</v>
      </c>
      <c r="E1968" s="265">
        <f>ხარჯები!E684</f>
        <v>3</v>
      </c>
      <c r="F1968" s="265">
        <f>ხარჯები!F684</f>
        <v>0</v>
      </c>
      <c r="G1968" s="265">
        <f>ხარჯები!G684</f>
        <v>3</v>
      </c>
    </row>
    <row r="1969" spans="1:7" ht="38.25" customHeight="1" x14ac:dyDescent="0.25">
      <c r="A1969" s="268" t="str">
        <f>ხარჯები!A685</f>
        <v>06 02 10</v>
      </c>
      <c r="B1969" s="269" t="str">
        <f>ხარჯები!B685</f>
        <v xml:space="preserve"> კოხლეარული იმპლანტით მოსარგებლე ბენეფიციართა  დახმარება</v>
      </c>
      <c r="C1969" s="270">
        <f>ხარჯები!C685</f>
        <v>10.7</v>
      </c>
      <c r="D1969" s="270">
        <f>ხარჯები!D685</f>
        <v>23.5</v>
      </c>
      <c r="E1969" s="270">
        <f>ხარჯები!E685</f>
        <v>27</v>
      </c>
      <c r="F1969" s="270">
        <f>ხარჯები!F685</f>
        <v>0</v>
      </c>
      <c r="G1969" s="270">
        <f>ხარჯები!G685</f>
        <v>27</v>
      </c>
    </row>
    <row r="1970" spans="1:7" ht="12.75" x14ac:dyDescent="0.25">
      <c r="A1970" s="264" t="str">
        <f>ხარჯები!A686</f>
        <v>2</v>
      </c>
      <c r="B1970" s="277" t="str">
        <f>ხარჯები!B686</f>
        <v>ხარჯები</v>
      </c>
      <c r="C1970" s="265">
        <f>ხარჯები!C686</f>
        <v>9.1</v>
      </c>
      <c r="D1970" s="265">
        <f>ხარჯები!D686</f>
        <v>23.5</v>
      </c>
      <c r="E1970" s="265">
        <f>ხარჯები!E686</f>
        <v>27</v>
      </c>
      <c r="F1970" s="265">
        <f>ხარჯები!F686</f>
        <v>0</v>
      </c>
      <c r="G1970" s="265">
        <f>ხარჯები!G686</f>
        <v>27</v>
      </c>
    </row>
    <row r="1971" spans="1:7" ht="12.75" x14ac:dyDescent="0.25">
      <c r="A1971" s="264" t="str">
        <f>ხარჯები!A687</f>
        <v>27</v>
      </c>
      <c r="B1971" s="277" t="str">
        <f>ხარჯები!B687</f>
        <v>სოციალური უზრუნველყოფა</v>
      </c>
      <c r="C1971" s="265">
        <f>ხარჯები!C687</f>
        <v>9.1</v>
      </c>
      <c r="D1971" s="265">
        <f>ხარჯები!D687</f>
        <v>23.5</v>
      </c>
      <c r="E1971" s="265">
        <f>ხარჯები!E687</f>
        <v>27</v>
      </c>
      <c r="F1971" s="265">
        <f>ხარჯები!F687</f>
        <v>0</v>
      </c>
      <c r="G1971" s="265">
        <f>ხარჯები!G687</f>
        <v>27</v>
      </c>
    </row>
    <row r="1972" spans="1:7" ht="12.75" x14ac:dyDescent="0.25">
      <c r="A1972" s="264" t="str">
        <f>ხარჯები!A688</f>
        <v>33</v>
      </c>
      <c r="B1972" s="277" t="str">
        <f>ხარჯები!B688</f>
        <v>ვალდებულებების კლება</v>
      </c>
      <c r="C1972" s="265">
        <f>ხარჯები!C688</f>
        <v>1.6</v>
      </c>
      <c r="D1972" s="265">
        <f>ხარჯები!D688</f>
        <v>0</v>
      </c>
      <c r="E1972" s="265">
        <f>ხარჯები!E688</f>
        <v>0</v>
      </c>
      <c r="F1972" s="265">
        <f>ხარჯები!F688</f>
        <v>0</v>
      </c>
      <c r="G1972" s="265">
        <f>ხარჯები!G688</f>
        <v>0</v>
      </c>
    </row>
    <row r="1973" spans="1:7" ht="41.25" customHeight="1" x14ac:dyDescent="0.25">
      <c r="A1973" s="268" t="str">
        <f>ხარჯები!A689</f>
        <v>06 02 11</v>
      </c>
      <c r="B1973" s="269" t="str">
        <f>ხარჯები!B689</f>
        <v>ლეიკოზითა და სოლიდური სიმსივნის ფორმით დაავადებულ პირთა თანადგომა</v>
      </c>
      <c r="C1973" s="270">
        <f>ხარჯები!C689</f>
        <v>21.5</v>
      </c>
      <c r="D1973" s="270">
        <f>ხარჯები!D689</f>
        <v>22</v>
      </c>
      <c r="E1973" s="270">
        <f>ხარჯები!E689</f>
        <v>25</v>
      </c>
      <c r="F1973" s="270">
        <f>ხარჯები!F689</f>
        <v>0</v>
      </c>
      <c r="G1973" s="270">
        <f>ხარჯები!G689</f>
        <v>25</v>
      </c>
    </row>
    <row r="1974" spans="1:7" ht="12.75" x14ac:dyDescent="0.25">
      <c r="A1974" s="264" t="str">
        <f>ხარჯები!A690</f>
        <v>2</v>
      </c>
      <c r="B1974" s="277" t="str">
        <f>ხარჯები!B690</f>
        <v>ხარჯები</v>
      </c>
      <c r="C1974" s="265">
        <f>ხარჯები!C690</f>
        <v>21.5</v>
      </c>
      <c r="D1974" s="265">
        <f>ხარჯები!D690</f>
        <v>22</v>
      </c>
      <c r="E1974" s="265">
        <f>ხარჯები!E690</f>
        <v>25</v>
      </c>
      <c r="F1974" s="265">
        <f>ხარჯები!F690</f>
        <v>0</v>
      </c>
      <c r="G1974" s="265">
        <f>ხარჯები!G690</f>
        <v>25</v>
      </c>
    </row>
    <row r="1975" spans="1:7" ht="12.75" x14ac:dyDescent="0.25">
      <c r="A1975" s="264" t="str">
        <f>ხარჯები!A691</f>
        <v>27</v>
      </c>
      <c r="B1975" s="277" t="str">
        <f>ხარჯები!B691</f>
        <v>სოციალური უზრუნველყოფა</v>
      </c>
      <c r="C1975" s="265">
        <f>ხარჯები!C691</f>
        <v>21.5</v>
      </c>
      <c r="D1975" s="265">
        <f>ხარჯები!D691</f>
        <v>22</v>
      </c>
      <c r="E1975" s="265">
        <f>ხარჯები!E691</f>
        <v>25</v>
      </c>
      <c r="F1975" s="265">
        <f>ხარჯები!F691</f>
        <v>0</v>
      </c>
      <c r="G1975" s="265">
        <f>ხარჯები!G691</f>
        <v>25</v>
      </c>
    </row>
    <row r="1976" spans="1:7" ht="35.25" customHeight="1" x14ac:dyDescent="0.25">
      <c r="A1976" s="268" t="str">
        <f>ხარჯები!A692</f>
        <v>06 02 12</v>
      </c>
      <c r="B1976" s="269" t="str">
        <f>ხარჯები!B692</f>
        <v>შინმოვლა</v>
      </c>
      <c r="C1976" s="270">
        <f>ხარჯები!C692</f>
        <v>27.5</v>
      </c>
      <c r="D1976" s="270">
        <f>ხარჯები!D692</f>
        <v>20</v>
      </c>
      <c r="E1976" s="270">
        <f>ხარჯები!E692</f>
        <v>25</v>
      </c>
      <c r="F1976" s="270">
        <f>ხარჯები!F692</f>
        <v>0</v>
      </c>
      <c r="G1976" s="270">
        <f>ხარჯები!G692</f>
        <v>25</v>
      </c>
    </row>
    <row r="1977" spans="1:7" ht="12.75" x14ac:dyDescent="0.25">
      <c r="A1977" s="264" t="str">
        <f>ხარჯები!A693</f>
        <v>2</v>
      </c>
      <c r="B1977" s="277" t="str">
        <f>ხარჯები!B693</f>
        <v>ხარჯები</v>
      </c>
      <c r="C1977" s="265">
        <f>ხარჯები!C693</f>
        <v>20</v>
      </c>
      <c r="D1977" s="265">
        <f>ხარჯები!D693</f>
        <v>20</v>
      </c>
      <c r="E1977" s="265">
        <f>ხარჯები!E693</f>
        <v>25</v>
      </c>
      <c r="F1977" s="265">
        <f>ხარჯები!F693</f>
        <v>0</v>
      </c>
      <c r="G1977" s="265">
        <f>ხარჯები!G693</f>
        <v>25</v>
      </c>
    </row>
    <row r="1978" spans="1:7" ht="12.75" x14ac:dyDescent="0.25">
      <c r="A1978" s="264" t="str">
        <f>ხარჯები!A694</f>
        <v>25</v>
      </c>
      <c r="B1978" s="277" t="str">
        <f>ხარჯები!B694</f>
        <v>სუბსიდიები</v>
      </c>
      <c r="C1978" s="265">
        <f>ხარჯები!C694</f>
        <v>20</v>
      </c>
      <c r="D1978" s="265">
        <f>ხარჯები!D694</f>
        <v>20</v>
      </c>
      <c r="E1978" s="265">
        <f>ხარჯები!E694</f>
        <v>25</v>
      </c>
      <c r="F1978" s="265">
        <f>ხარჯები!F694</f>
        <v>0</v>
      </c>
      <c r="G1978" s="265">
        <f>ხარჯები!G694</f>
        <v>25</v>
      </c>
    </row>
    <row r="1979" spans="1:7" ht="12.75" x14ac:dyDescent="0.25">
      <c r="A1979" s="264" t="str">
        <f>ხარჯები!A695</f>
        <v>33</v>
      </c>
      <c r="B1979" s="277" t="str">
        <f>ხარჯები!B695</f>
        <v>ვალდებულებების კლება</v>
      </c>
      <c r="C1979" s="265">
        <f>ხარჯები!C695</f>
        <v>7.5</v>
      </c>
      <c r="D1979" s="265">
        <f>ხარჯები!D695</f>
        <v>0</v>
      </c>
      <c r="E1979" s="265">
        <f>ხარჯები!E695</f>
        <v>0</v>
      </c>
      <c r="F1979" s="265">
        <f>ხარჯები!F695</f>
        <v>0</v>
      </c>
      <c r="G1979" s="265">
        <f>ხარჯები!G695</f>
        <v>0</v>
      </c>
    </row>
    <row r="1980" spans="1:7" ht="35.25" customHeight="1" x14ac:dyDescent="0.25">
      <c r="A1980" s="268" t="str">
        <f>ხარჯები!A696</f>
        <v>06 02 13</v>
      </c>
      <c r="B1980" s="269" t="str">
        <f>ხარჯები!B696</f>
        <v>სოციალური საცხოვრისის მშენებლობა</v>
      </c>
      <c r="C1980" s="270">
        <f>ხარჯები!C696</f>
        <v>2993.6</v>
      </c>
      <c r="D1980" s="270">
        <f>ხარჯები!D696</f>
        <v>528</v>
      </c>
      <c r="E1980" s="270">
        <f>ხარჯები!E696</f>
        <v>528</v>
      </c>
      <c r="F1980" s="270">
        <f>ხარჯები!F696</f>
        <v>0</v>
      </c>
      <c r="G1980" s="270">
        <f>ხარჯები!G696</f>
        <v>528</v>
      </c>
    </row>
    <row r="1981" spans="1:7" ht="12.75" x14ac:dyDescent="0.25">
      <c r="A1981" s="264" t="str">
        <f>ხარჯები!A697</f>
        <v>31</v>
      </c>
      <c r="B1981" s="277" t="str">
        <f>ხარჯები!B697</f>
        <v>არაფინანსური აქტივების ზრდა</v>
      </c>
      <c r="C1981" s="265">
        <f>ხარჯები!C697</f>
        <v>2993.6</v>
      </c>
      <c r="D1981" s="265">
        <f>ხარჯები!D697</f>
        <v>528</v>
      </c>
      <c r="E1981" s="265">
        <f>ხარჯები!E697</f>
        <v>528</v>
      </c>
      <c r="F1981" s="265">
        <f>ხარჯები!F697</f>
        <v>0</v>
      </c>
      <c r="G1981" s="265">
        <f>ხარჯები!G697</f>
        <v>528</v>
      </c>
    </row>
    <row r="1982" spans="1:7" ht="35.25" customHeight="1" x14ac:dyDescent="0.25">
      <c r="A1982" s="268" t="str">
        <f>ხარჯები!A698</f>
        <v>06 02 14</v>
      </c>
      <c r="B1982" s="269" t="str">
        <f>ხარჯები!B698</f>
        <v>აუტიზმის სპექტრის დარღვევის მქონე ბავშვთა რეაბილიტაცია</v>
      </c>
      <c r="C1982" s="270">
        <f>ხარჯები!C698</f>
        <v>50</v>
      </c>
      <c r="D1982" s="270">
        <f>ხარჯები!D698</f>
        <v>125</v>
      </c>
      <c r="E1982" s="270">
        <f>ხარჯები!E698</f>
        <v>300</v>
      </c>
      <c r="F1982" s="270">
        <f>ხარჯები!F698</f>
        <v>0</v>
      </c>
      <c r="G1982" s="270">
        <f>ხარჯები!G698</f>
        <v>300</v>
      </c>
    </row>
    <row r="1983" spans="1:7" ht="12.75" x14ac:dyDescent="0.25">
      <c r="A1983" s="264" t="str">
        <f>ხარჯები!A699</f>
        <v>2</v>
      </c>
      <c r="B1983" s="277" t="str">
        <f>ხარჯები!B699</f>
        <v>ხარჯები</v>
      </c>
      <c r="C1983" s="265">
        <f>ხარჯები!C699</f>
        <v>50</v>
      </c>
      <c r="D1983" s="265">
        <f>ხარჯები!D699</f>
        <v>125</v>
      </c>
      <c r="E1983" s="265">
        <f>ხარჯები!E699</f>
        <v>300</v>
      </c>
      <c r="F1983" s="265">
        <f>ხარჯები!F699</f>
        <v>0</v>
      </c>
      <c r="G1983" s="265">
        <f>ხარჯები!G699</f>
        <v>300</v>
      </c>
    </row>
    <row r="1984" spans="1:7" ht="12.75" x14ac:dyDescent="0.25">
      <c r="A1984" s="264" t="str">
        <f>ხარჯები!A700</f>
        <v>27</v>
      </c>
      <c r="B1984" s="277" t="str">
        <f>ხარჯები!B700</f>
        <v>სოციალური უზრუნველყოფა</v>
      </c>
      <c r="C1984" s="265">
        <f>ხარჯები!C700</f>
        <v>50</v>
      </c>
      <c r="D1984" s="265">
        <f>ხარჯები!D700</f>
        <v>125</v>
      </c>
      <c r="E1984" s="265">
        <f>ხარჯები!E700</f>
        <v>300</v>
      </c>
      <c r="F1984" s="265">
        <f>ხარჯები!F700</f>
        <v>0</v>
      </c>
      <c r="G1984" s="265">
        <f>ხარჯები!G700</f>
        <v>300</v>
      </c>
    </row>
    <row r="1985" spans="1:7" ht="42.75" customHeight="1" x14ac:dyDescent="0.25">
      <c r="A1985" s="268" t="str">
        <f>ხარჯები!A701</f>
        <v>06 02 15</v>
      </c>
      <c r="B1985" s="269" t="str">
        <f>ხარჯები!B701</f>
        <v>შშმ პირთა მხარდაჭერაზე ორიენტირებული პროექტების დაფინანსება/ თანადაფინანსება</v>
      </c>
      <c r="C1985" s="270">
        <f>ხარჯები!C701</f>
        <v>5.5</v>
      </c>
      <c r="D1985" s="270">
        <f>ხარჯები!D701</f>
        <v>25</v>
      </c>
      <c r="E1985" s="270">
        <f>ხარჯები!E701</f>
        <v>25</v>
      </c>
      <c r="F1985" s="270">
        <f>ხარჯები!F701</f>
        <v>0</v>
      </c>
      <c r="G1985" s="270">
        <f>ხარჯები!G701</f>
        <v>25</v>
      </c>
    </row>
    <row r="1986" spans="1:7" ht="12.75" x14ac:dyDescent="0.25">
      <c r="A1986" s="264" t="str">
        <f>ხარჯები!A702</f>
        <v>2</v>
      </c>
      <c r="B1986" s="277" t="str">
        <f>ხარჯები!B702</f>
        <v>ხარჯები</v>
      </c>
      <c r="C1986" s="265">
        <f>ხარჯები!C702</f>
        <v>5.5</v>
      </c>
      <c r="D1986" s="265">
        <f>ხარჯები!D702</f>
        <v>25</v>
      </c>
      <c r="E1986" s="265">
        <f>ხარჯები!E702</f>
        <v>25</v>
      </c>
      <c r="F1986" s="265">
        <f>ხარჯები!F702</f>
        <v>0</v>
      </c>
      <c r="G1986" s="265">
        <f>ხარჯები!G702</f>
        <v>25</v>
      </c>
    </row>
    <row r="1987" spans="1:7" ht="12.75" x14ac:dyDescent="0.25">
      <c r="A1987" s="264" t="str">
        <f>ხარჯები!A703</f>
        <v>25</v>
      </c>
      <c r="B1987" s="277" t="str">
        <f>ხარჯები!B703</f>
        <v>სუბსიდიები</v>
      </c>
      <c r="C1987" s="265">
        <f>ხარჯები!C703</f>
        <v>5.5</v>
      </c>
      <c r="D1987" s="265">
        <f>ხარჯები!D703</f>
        <v>25</v>
      </c>
      <c r="E1987" s="265">
        <f>ხარჯები!E703</f>
        <v>25</v>
      </c>
      <c r="F1987" s="265">
        <f>ხარჯები!F703</f>
        <v>0</v>
      </c>
      <c r="G1987" s="265">
        <f>ხარჯები!G703</f>
        <v>25</v>
      </c>
    </row>
    <row r="1988" spans="1:7" ht="40.5" customHeight="1" x14ac:dyDescent="0.25">
      <c r="A1988" s="268" t="str">
        <f>ხარჯები!A704</f>
        <v>06 02 16</v>
      </c>
      <c r="B1988" s="269" t="str">
        <f>ხარჯები!B704</f>
        <v>შშმ პირთა და მიუსაფარ ბავშვთა საჭიროებებზე მომუშავე ორგანიზაციების ხელშეწყობა</v>
      </c>
      <c r="C1988" s="270">
        <f>ხარჯები!C704</f>
        <v>0</v>
      </c>
      <c r="D1988" s="270">
        <f>ხარჯები!D704</f>
        <v>10</v>
      </c>
      <c r="E1988" s="270">
        <f>ხარჯები!E704</f>
        <v>18</v>
      </c>
      <c r="F1988" s="270">
        <f>ხარჯები!F704</f>
        <v>0</v>
      </c>
      <c r="G1988" s="270">
        <f>ხარჯები!G704</f>
        <v>18</v>
      </c>
    </row>
    <row r="1989" spans="1:7" ht="12.75" x14ac:dyDescent="0.25">
      <c r="A1989" s="264" t="str">
        <f>ხარჯები!A705</f>
        <v>2</v>
      </c>
      <c r="B1989" s="277" t="str">
        <f>ხარჯები!B705</f>
        <v>ხარჯები</v>
      </c>
      <c r="C1989" s="265">
        <f>ხარჯები!C705</f>
        <v>0</v>
      </c>
      <c r="D1989" s="265">
        <f>ხარჯები!D705</f>
        <v>10</v>
      </c>
      <c r="E1989" s="265">
        <f>ხარჯები!E705</f>
        <v>18</v>
      </c>
      <c r="F1989" s="265">
        <f>ხარჯები!F705</f>
        <v>0</v>
      </c>
      <c r="G1989" s="265">
        <f>ხარჯები!G705</f>
        <v>18</v>
      </c>
    </row>
    <row r="1990" spans="1:7" ht="12.75" x14ac:dyDescent="0.25">
      <c r="A1990" s="264" t="str">
        <f>ხარჯები!A706</f>
        <v>25</v>
      </c>
      <c r="B1990" s="277" t="str">
        <f>ხარჯები!B706</f>
        <v>სუბსიდიები</v>
      </c>
      <c r="C1990" s="265">
        <f>ხარჯები!C706</f>
        <v>0</v>
      </c>
      <c r="D1990" s="265">
        <f>ხარჯები!D706</f>
        <v>10</v>
      </c>
      <c r="E1990" s="265">
        <f>ხარჯები!E706</f>
        <v>18</v>
      </c>
      <c r="F1990" s="265">
        <f>ხარჯები!F706</f>
        <v>0</v>
      </c>
      <c r="G1990" s="265">
        <f>ხარჯები!G706</f>
        <v>18</v>
      </c>
    </row>
    <row r="1991" spans="1:7" ht="35.25" customHeight="1" x14ac:dyDescent="0.25">
      <c r="A1991" s="268" t="str">
        <f>ხარჯები!A707</f>
        <v>06 02 17</v>
      </c>
      <c r="B1991" s="269" t="str">
        <f>ხარჯები!B707</f>
        <v>მარტოხელა მშობელთა დახმარება</v>
      </c>
      <c r="C1991" s="270">
        <f>ხარჯები!C707</f>
        <v>0</v>
      </c>
      <c r="D1991" s="270">
        <f>ხარჯები!D707</f>
        <v>12</v>
      </c>
      <c r="E1991" s="270">
        <f>ხარჯები!E707</f>
        <v>10</v>
      </c>
      <c r="F1991" s="270">
        <f>ხარჯები!F707</f>
        <v>0</v>
      </c>
      <c r="G1991" s="270">
        <f>ხარჯები!G707</f>
        <v>10</v>
      </c>
    </row>
    <row r="1992" spans="1:7" ht="12.75" x14ac:dyDescent="0.25">
      <c r="A1992" s="264" t="str">
        <f>ხარჯები!A708</f>
        <v>2</v>
      </c>
      <c r="B1992" s="277" t="str">
        <f>ხარჯები!B708</f>
        <v>ხარჯები</v>
      </c>
      <c r="C1992" s="265">
        <f>ხარჯები!C708</f>
        <v>0</v>
      </c>
      <c r="D1992" s="265">
        <f>ხარჯები!D708</f>
        <v>12</v>
      </c>
      <c r="E1992" s="265">
        <f>ხარჯები!E708</f>
        <v>10</v>
      </c>
      <c r="F1992" s="265">
        <f>ხარჯები!F708</f>
        <v>0</v>
      </c>
      <c r="G1992" s="265">
        <f>ხარჯები!G708</f>
        <v>10</v>
      </c>
    </row>
    <row r="1993" spans="1:7" ht="12.75" x14ac:dyDescent="0.25">
      <c r="A1993" s="264" t="str">
        <f>ხარჯები!A709</f>
        <v>27</v>
      </c>
      <c r="B1993" s="277" t="str">
        <f>ხარჯები!B709</f>
        <v>სოციალური უზრუნველყოფა</v>
      </c>
      <c r="C1993" s="265">
        <f>ხარჯები!C709</f>
        <v>0</v>
      </c>
      <c r="D1993" s="265">
        <f>ხარჯები!D709</f>
        <v>12</v>
      </c>
      <c r="E1993" s="265">
        <f>ხარჯები!E709</f>
        <v>10</v>
      </c>
      <c r="F1993" s="265">
        <f>ხარჯები!F709</f>
        <v>0</v>
      </c>
      <c r="G1993" s="265">
        <f>ხარჯები!G709</f>
        <v>10</v>
      </c>
    </row>
    <row r="1994" spans="1:7" ht="35.25" customHeight="1" x14ac:dyDescent="0.25">
      <c r="A1994" s="268" t="str">
        <f>ხარჯები!A710</f>
        <v>06 02 18</v>
      </c>
      <c r="B1994" s="269" t="str">
        <f>ხარჯები!B710</f>
        <v>ოჯახური ძალადობის მსხვერპლთა დახმარება</v>
      </c>
      <c r="C1994" s="270">
        <f>ხარჯები!C710</f>
        <v>0</v>
      </c>
      <c r="D1994" s="270">
        <f>ხარჯები!D710</f>
        <v>12</v>
      </c>
      <c r="E1994" s="270">
        <f>ხარჯები!E710</f>
        <v>10</v>
      </c>
      <c r="F1994" s="270">
        <f>ხარჯები!F710</f>
        <v>0</v>
      </c>
      <c r="G1994" s="270">
        <f>ხარჯები!G710</f>
        <v>10</v>
      </c>
    </row>
    <row r="1995" spans="1:7" ht="12.75" x14ac:dyDescent="0.25">
      <c r="A1995" s="264" t="str">
        <f>ხარჯები!A711</f>
        <v>2</v>
      </c>
      <c r="B1995" s="277" t="str">
        <f>ხარჯები!B711</f>
        <v>ხარჯები</v>
      </c>
      <c r="C1995" s="265">
        <f>ხარჯები!C711</f>
        <v>0</v>
      </c>
      <c r="D1995" s="265">
        <f>ხარჯები!D711</f>
        <v>12</v>
      </c>
      <c r="E1995" s="265">
        <f>ხარჯები!E711</f>
        <v>10</v>
      </c>
      <c r="F1995" s="265">
        <f>ხარჯები!F711</f>
        <v>0</v>
      </c>
      <c r="G1995" s="265">
        <f>ხარჯები!G711</f>
        <v>10</v>
      </c>
    </row>
    <row r="1996" spans="1:7" ht="12.75" x14ac:dyDescent="0.25">
      <c r="A1996" s="264" t="str">
        <f>ხარჯები!A712</f>
        <v>27</v>
      </c>
      <c r="B1996" s="277" t="str">
        <f>ხარჯები!B712</f>
        <v>სოციალური უზრუნველყოფა</v>
      </c>
      <c r="C1996" s="265">
        <f>ხარჯები!C712</f>
        <v>0</v>
      </c>
      <c r="D1996" s="265">
        <f>ხარჯები!D712</f>
        <v>12</v>
      </c>
      <c r="E1996" s="265">
        <f>ხარჯები!E712</f>
        <v>10</v>
      </c>
      <c r="F1996" s="265">
        <f>ხარჯები!F712</f>
        <v>0</v>
      </c>
      <c r="G1996" s="265">
        <f>ხარჯები!G712</f>
        <v>10</v>
      </c>
    </row>
    <row r="1997" spans="1:7" ht="54.75" customHeight="1" x14ac:dyDescent="0.25">
      <c r="A1997" s="268" t="str">
        <f>ხარჯები!A713</f>
        <v>06 02 19</v>
      </c>
      <c r="B1997" s="271" t="str">
        <f>ხარჯები!B713</f>
        <v>საქართველოს "sos" ბავშვთა სოფლის მიერ განხორციელებული პროექტის დღის ცენტრის ბენეფიციარების დახმარების პროგრამა</v>
      </c>
      <c r="C1997" s="270">
        <f>ხარჯები!C713</f>
        <v>0</v>
      </c>
      <c r="D1997" s="270">
        <f>ხარჯები!D713</f>
        <v>27.5</v>
      </c>
      <c r="E1997" s="270">
        <f>ხარჯები!E713</f>
        <v>40</v>
      </c>
      <c r="F1997" s="270">
        <f>ხარჯები!F713</f>
        <v>0</v>
      </c>
      <c r="G1997" s="270">
        <f>ხარჯები!G713</f>
        <v>40</v>
      </c>
    </row>
    <row r="1998" spans="1:7" ht="12.75" x14ac:dyDescent="0.25">
      <c r="A1998" s="264" t="str">
        <f>ხარჯები!A714</f>
        <v>2</v>
      </c>
      <c r="B1998" s="278" t="str">
        <f>ხარჯები!B714</f>
        <v>ხარჯები</v>
      </c>
      <c r="C1998" s="278">
        <f>ხარჯები!C714</f>
        <v>0</v>
      </c>
      <c r="D1998" s="265">
        <f>ხარჯები!D714</f>
        <v>27.5</v>
      </c>
      <c r="E1998" s="265">
        <f>ხარჯები!E714</f>
        <v>40</v>
      </c>
      <c r="F1998" s="265">
        <f>ხარჯები!F714</f>
        <v>0</v>
      </c>
      <c r="G1998" s="265">
        <f>ხარჯები!G714</f>
        <v>40</v>
      </c>
    </row>
    <row r="1999" spans="1:7" ht="12.75" x14ac:dyDescent="0.25">
      <c r="A1999" s="264" t="str">
        <f>ხარჯები!A715</f>
        <v>27</v>
      </c>
      <c r="B1999" s="278" t="str">
        <f>ხარჯები!B715</f>
        <v>სოციალური უზრუნველყოფა</v>
      </c>
      <c r="C1999" s="265">
        <f>ხარჯები!C715</f>
        <v>0</v>
      </c>
      <c r="D1999" s="265">
        <f>ხარჯები!D715</f>
        <v>27.5</v>
      </c>
      <c r="E1999" s="265">
        <f>ხარჯები!E715</f>
        <v>40</v>
      </c>
      <c r="F1999" s="265">
        <f>ხარჯები!F715</f>
        <v>0</v>
      </c>
      <c r="G1999" s="265">
        <f>ხარჯები!G715</f>
        <v>40</v>
      </c>
    </row>
    <row r="2000" spans="1:7" ht="35.25" customHeight="1" x14ac:dyDescent="0.25">
      <c r="A2000" s="268" t="str">
        <f>ხარჯები!A716</f>
        <v>06 02 20</v>
      </c>
      <c r="B2000" s="272" t="str">
        <f>ხარჯები!B716</f>
        <v>შშმ სტატუსის მქონე სტუდენტების მხარდაჭერა</v>
      </c>
      <c r="C2000" s="270">
        <f>ხარჯები!C716</f>
        <v>0</v>
      </c>
      <c r="D2000" s="270">
        <f>ხარჯები!D716</f>
        <v>8.4</v>
      </c>
      <c r="E2000" s="270">
        <f>ხარჯები!E716</f>
        <v>7</v>
      </c>
      <c r="F2000" s="270">
        <f>ხარჯები!F716</f>
        <v>0</v>
      </c>
      <c r="G2000" s="270">
        <f>ხარჯები!G716</f>
        <v>7</v>
      </c>
    </row>
    <row r="2001" spans="1:7" ht="12.75" x14ac:dyDescent="0.25">
      <c r="A2001" s="264" t="str">
        <f>ხარჯები!A717</f>
        <v>2</v>
      </c>
      <c r="B2001" s="278" t="str">
        <f>ხარჯები!B717</f>
        <v>ხარჯები</v>
      </c>
      <c r="C2001" s="265">
        <f>ხარჯები!C717</f>
        <v>0</v>
      </c>
      <c r="D2001" s="265">
        <f>ხარჯები!D717</f>
        <v>8.4</v>
      </c>
      <c r="E2001" s="265">
        <f>ხარჯები!E717</f>
        <v>7</v>
      </c>
      <c r="F2001" s="265">
        <f>ხარჯები!F717</f>
        <v>0</v>
      </c>
      <c r="G2001" s="265">
        <f>ხარჯები!G717</f>
        <v>7</v>
      </c>
    </row>
    <row r="2002" spans="1:7" ht="12.75" x14ac:dyDescent="0.25">
      <c r="A2002" s="264" t="str">
        <f>ხარჯები!A718</f>
        <v>27</v>
      </c>
      <c r="B2002" s="278" t="str">
        <f>ხარჯები!B718</f>
        <v>სოციალური უზრუნველყოფა</v>
      </c>
      <c r="C2002" s="265">
        <f>ხარჯები!C718</f>
        <v>0</v>
      </c>
      <c r="D2002" s="265">
        <f>ხარჯები!D718</f>
        <v>8.4</v>
      </c>
      <c r="E2002" s="265">
        <f>ხარჯები!E718</f>
        <v>7</v>
      </c>
      <c r="F2002" s="265">
        <f>ხარჯები!F718</f>
        <v>0</v>
      </c>
      <c r="G2002" s="265">
        <f>ხარჯები!G718</f>
        <v>7</v>
      </c>
    </row>
    <row r="2003" spans="1:7" ht="44.25" customHeight="1" x14ac:dyDescent="0.25">
      <c r="A2003" s="268" t="str">
        <f>ხარჯები!A719</f>
        <v>06 02 21</v>
      </c>
      <c r="B2003" s="272" t="str">
        <f>ხარჯები!B719</f>
        <v>საქართველოს ტერიტორიულ მთლიანობისთვის გარდაცვლილ მეომართა ოჯახების დახმარება</v>
      </c>
      <c r="C2003" s="270">
        <f>ხარჯები!C719</f>
        <v>11.200000000000001</v>
      </c>
      <c r="D2003" s="270">
        <f>ხარჯები!D719</f>
        <v>0</v>
      </c>
      <c r="E2003" s="270">
        <f>ხარჯები!E719</f>
        <v>0</v>
      </c>
      <c r="F2003" s="270">
        <f>ხარჯები!F719</f>
        <v>0</v>
      </c>
      <c r="G2003" s="270">
        <f>ხარჯები!G719</f>
        <v>0</v>
      </c>
    </row>
    <row r="2004" spans="1:7" ht="12.75" x14ac:dyDescent="0.25">
      <c r="A2004" s="264" t="str">
        <f>ხარჯები!A720</f>
        <v>2</v>
      </c>
      <c r="B2004" s="278" t="str">
        <f>ხარჯები!B720</f>
        <v>ხარჯები</v>
      </c>
      <c r="C2004" s="265">
        <f>ხარჯები!C720</f>
        <v>9.8000000000000007</v>
      </c>
      <c r="D2004" s="265">
        <f>ხარჯები!D720</f>
        <v>0</v>
      </c>
      <c r="E2004" s="265">
        <f>ხარჯები!E720</f>
        <v>0</v>
      </c>
      <c r="F2004" s="265">
        <f>ხარჯები!F720</f>
        <v>0</v>
      </c>
      <c r="G2004" s="265">
        <f>ხარჯები!G720</f>
        <v>0</v>
      </c>
    </row>
    <row r="2005" spans="1:7" ht="12.75" x14ac:dyDescent="0.25">
      <c r="A2005" s="264" t="str">
        <f>ხარჯები!A721</f>
        <v>27</v>
      </c>
      <c r="B2005" s="278" t="str">
        <f>ხარჯები!B721</f>
        <v>სოციალური უზრუნველყოფა</v>
      </c>
      <c r="C2005" s="265">
        <f>ხარჯები!C721</f>
        <v>9.8000000000000007</v>
      </c>
      <c r="D2005" s="265">
        <f>ხარჯები!D721</f>
        <v>0</v>
      </c>
      <c r="E2005" s="265">
        <f>ხარჯები!E721</f>
        <v>0</v>
      </c>
      <c r="F2005" s="265">
        <f>ხარჯები!F721</f>
        <v>0</v>
      </c>
      <c r="G2005" s="265">
        <f>ხარჯები!G721</f>
        <v>0</v>
      </c>
    </row>
    <row r="2006" spans="1:7" ht="12.75" x14ac:dyDescent="0.25">
      <c r="A2006" s="264" t="str">
        <f>ხარჯები!A722</f>
        <v>33</v>
      </c>
      <c r="B2006" s="278" t="str">
        <f>ხარჯები!B722</f>
        <v>ვალდებულებების კლება</v>
      </c>
      <c r="C2006" s="265">
        <f>ხარჯები!C722</f>
        <v>1.4</v>
      </c>
      <c r="D2006" s="265">
        <f>ხარჯები!D722</f>
        <v>0</v>
      </c>
      <c r="E2006" s="265">
        <f>ხარჯები!E722</f>
        <v>0</v>
      </c>
      <c r="F2006" s="265">
        <f>ხარჯები!F722</f>
        <v>0</v>
      </c>
      <c r="G2006" s="265">
        <f>ხარჯები!G722</f>
        <v>0</v>
      </c>
    </row>
    <row r="2007" spans="1:7" ht="35.25" customHeight="1" x14ac:dyDescent="0.25">
      <c r="A2007" s="268" t="str">
        <f>ხარჯები!A723</f>
        <v>06 02 22</v>
      </c>
      <c r="B2007" s="272" t="str">
        <f>ხარჯები!B723</f>
        <v>გადაუდებელი რეაგირების პროგრამა</v>
      </c>
      <c r="C2007" s="270">
        <f>ხარჯები!C723</f>
        <v>0</v>
      </c>
      <c r="D2007" s="270">
        <f>ხარჯები!D723</f>
        <v>0</v>
      </c>
      <c r="E2007" s="270">
        <f>ხარჯები!E723</f>
        <v>50</v>
      </c>
      <c r="F2007" s="270">
        <f>ხარჯები!F723</f>
        <v>0</v>
      </c>
      <c r="G2007" s="270">
        <f>ხარჯები!G723</f>
        <v>50</v>
      </c>
    </row>
    <row r="2008" spans="1:7" ht="12.75" x14ac:dyDescent="0.25">
      <c r="A2008" s="264" t="str">
        <f>ხარჯები!A724</f>
        <v>2</v>
      </c>
      <c r="B2008" s="278" t="str">
        <f>ხარჯები!B724</f>
        <v>ხარჯები</v>
      </c>
      <c r="C2008" s="265">
        <f>ხარჯები!C724</f>
        <v>0</v>
      </c>
      <c r="D2008" s="265">
        <f>ხარჯები!D724</f>
        <v>0</v>
      </c>
      <c r="E2008" s="265">
        <f>ხარჯები!E724</f>
        <v>50</v>
      </c>
      <c r="F2008" s="265">
        <f>ხარჯები!F724</f>
        <v>0</v>
      </c>
      <c r="G2008" s="265">
        <f>ხარჯები!G724</f>
        <v>50</v>
      </c>
    </row>
    <row r="2009" spans="1:7" ht="12.75" x14ac:dyDescent="0.25">
      <c r="A2009" s="264" t="str">
        <f>ხარჯები!A725</f>
        <v>27</v>
      </c>
      <c r="B2009" s="278" t="str">
        <f>ხარჯები!B725</f>
        <v>სოციალური უზრუნველყოფა</v>
      </c>
      <c r="C2009" s="265">
        <f>ხარჯები!C725</f>
        <v>0</v>
      </c>
      <c r="D2009" s="265">
        <f>ხარჯები!D725</f>
        <v>0</v>
      </c>
      <c r="E2009" s="265">
        <f>ხარჯები!E725</f>
        <v>50</v>
      </c>
      <c r="F2009" s="265">
        <f>ხარჯები!F725</f>
        <v>0</v>
      </c>
      <c r="G2009" s="265">
        <f>ხარჯები!G725</f>
        <v>50</v>
      </c>
    </row>
    <row r="2010" spans="1:7" ht="58.5" customHeight="1" x14ac:dyDescent="0.25">
      <c r="A2010" s="268" t="str">
        <f>ხარჯები!A726</f>
        <v>06 02 22</v>
      </c>
      <c r="B2010" s="272" t="str">
        <f>ხარჯები!B726</f>
        <v>მკვეთრად შეზღუდული შესაძლებლობების (ნულოვანი მხედველობის) მქონე პირთა საზოგადოებაში ინტეგრაცია</v>
      </c>
      <c r="C2010" s="270">
        <f>ხარჯები!C726</f>
        <v>0</v>
      </c>
      <c r="D2010" s="270">
        <f>ხარჯები!D726</f>
        <v>0</v>
      </c>
      <c r="E2010" s="270">
        <f>ხარჯები!E726</f>
        <v>5.5</v>
      </c>
      <c r="F2010" s="270">
        <f>ხარჯები!F726</f>
        <v>0</v>
      </c>
      <c r="G2010" s="270">
        <f>ხარჯები!G726</f>
        <v>5.5</v>
      </c>
    </row>
    <row r="2011" spans="1:7" ht="12.75" x14ac:dyDescent="0.25">
      <c r="A2011" s="264" t="str">
        <f>ხარჯები!A727</f>
        <v>2</v>
      </c>
      <c r="B2011" s="278" t="str">
        <f>ხარჯები!B727</f>
        <v>ხარჯები</v>
      </c>
      <c r="C2011" s="265">
        <f>ხარჯები!C727</f>
        <v>0</v>
      </c>
      <c r="D2011" s="265">
        <f>ხარჯები!D727</f>
        <v>0</v>
      </c>
      <c r="E2011" s="265">
        <f>ხარჯები!E727</f>
        <v>5.5</v>
      </c>
      <c r="F2011" s="265">
        <f>ხარჯები!F727</f>
        <v>0</v>
      </c>
      <c r="G2011" s="265">
        <f>ხარჯები!G727</f>
        <v>5.5</v>
      </c>
    </row>
    <row r="2012" spans="1:7" ht="12.75" x14ac:dyDescent="0.25">
      <c r="A2012" s="264" t="str">
        <f>ხარჯები!A728</f>
        <v>27</v>
      </c>
      <c r="B2012" s="278" t="str">
        <f>ხარჯები!B728</f>
        <v>სოციალური უზრუნველყოფა</v>
      </c>
      <c r="C2012" s="265">
        <f>ხარჯები!C728</f>
        <v>0</v>
      </c>
      <c r="D2012" s="265">
        <f>ხარჯები!D728</f>
        <v>0</v>
      </c>
      <c r="E2012" s="265">
        <f>ხარჯები!E728</f>
        <v>5.5</v>
      </c>
      <c r="F2012" s="265">
        <f>ხარჯები!F728</f>
        <v>0</v>
      </c>
      <c r="G2012" s="265">
        <f>ხარჯები!G728</f>
        <v>5.5</v>
      </c>
    </row>
    <row r="2013" spans="1:7" ht="35.25" customHeight="1" x14ac:dyDescent="0.25">
      <c r="A2013" s="268" t="str">
        <f>ხარჯები!A729</f>
        <v>07 00</v>
      </c>
      <c r="B2013" s="272" t="str">
        <f>ხარჯები!B729</f>
        <v>ეკონომიკის განვითარების ხელშეწყობა</v>
      </c>
      <c r="C2013" s="270">
        <f>ხარჯები!C729</f>
        <v>317.60000000000002</v>
      </c>
      <c r="D2013" s="270">
        <f>ხარჯები!D729</f>
        <v>701.6</v>
      </c>
      <c r="E2013" s="270">
        <f>ხარჯები!E729</f>
        <v>740.8</v>
      </c>
      <c r="F2013" s="270">
        <f>ხარჯები!F729</f>
        <v>0</v>
      </c>
      <c r="G2013" s="270">
        <f>ხარჯები!G729</f>
        <v>740.8</v>
      </c>
    </row>
    <row r="2014" spans="1:7" ht="12.75" x14ac:dyDescent="0.25">
      <c r="A2014" s="264">
        <f>ხარჯები!A730</f>
        <v>0</v>
      </c>
      <c r="B2014" s="278" t="str">
        <f>ხარჯები!B730</f>
        <v>მომუშავეთა რიცხოვნობა</v>
      </c>
      <c r="C2014" s="265">
        <f>ხარჯები!C730</f>
        <v>0</v>
      </c>
      <c r="D2014" s="265">
        <f>ხარჯები!D730</f>
        <v>0</v>
      </c>
      <c r="E2014" s="265">
        <f>ხარჯები!E730</f>
        <v>0</v>
      </c>
      <c r="F2014" s="265">
        <f>ხარჯები!F730</f>
        <v>0</v>
      </c>
      <c r="G2014" s="265">
        <f>ხარჯები!G730</f>
        <v>0</v>
      </c>
    </row>
    <row r="2015" spans="1:7" ht="12.75" x14ac:dyDescent="0.25">
      <c r="A2015" s="264" t="str">
        <f>ხარჯები!A731</f>
        <v>2</v>
      </c>
      <c r="B2015" s="278" t="str">
        <f>ხარჯები!B731</f>
        <v>ხარჯები</v>
      </c>
      <c r="C2015" s="265">
        <f>ხარჯები!C731</f>
        <v>256.7</v>
      </c>
      <c r="D2015" s="265">
        <f>ხარჯები!D731</f>
        <v>701.6</v>
      </c>
      <c r="E2015" s="265">
        <f>ხარჯები!E731</f>
        <v>740.8</v>
      </c>
      <c r="F2015" s="265">
        <f>ხარჯები!F731</f>
        <v>0</v>
      </c>
      <c r="G2015" s="265">
        <f>ხარჯები!G731</f>
        <v>740.8</v>
      </c>
    </row>
    <row r="2016" spans="1:7" ht="12.75" x14ac:dyDescent="0.25">
      <c r="A2016" s="264" t="str">
        <f>ხარჯები!A732</f>
        <v>21</v>
      </c>
      <c r="B2016" s="278" t="str">
        <f>ხარჯები!B732</f>
        <v>შრომის ანაზღაურება</v>
      </c>
      <c r="C2016" s="265">
        <f>ხარჯები!C732</f>
        <v>0</v>
      </c>
      <c r="D2016" s="265">
        <f>ხარჯები!D732</f>
        <v>0</v>
      </c>
      <c r="E2016" s="265">
        <f>ხარჯები!E732</f>
        <v>155.80000000000001</v>
      </c>
      <c r="F2016" s="265">
        <f>ხარჯები!F732</f>
        <v>0</v>
      </c>
      <c r="G2016" s="265">
        <f>ხარჯები!G732</f>
        <v>155.80000000000001</v>
      </c>
    </row>
    <row r="2017" spans="1:7" ht="12.75" x14ac:dyDescent="0.25">
      <c r="A2017" s="264" t="str">
        <f>ხარჯები!A733</f>
        <v>22</v>
      </c>
      <c r="B2017" s="278" t="str">
        <f>ხარჯები!B733</f>
        <v>საქონელი და მომსახურება</v>
      </c>
      <c r="C2017" s="265">
        <f>ხარჯები!C733</f>
        <v>56.5</v>
      </c>
      <c r="D2017" s="265">
        <f>ხარჯები!D733</f>
        <v>180</v>
      </c>
      <c r="E2017" s="265">
        <f>ხარჯები!E733</f>
        <v>580</v>
      </c>
      <c r="F2017" s="265">
        <f>ხარჯები!F733</f>
        <v>0</v>
      </c>
      <c r="G2017" s="265">
        <f>ხარჯები!G733</f>
        <v>580</v>
      </c>
    </row>
    <row r="2018" spans="1:7" ht="12.75" x14ac:dyDescent="0.25">
      <c r="A2018" s="264" t="str">
        <f>ხარჯები!A734</f>
        <v>25</v>
      </c>
      <c r="B2018" s="278" t="str">
        <f>ხარჯები!B734</f>
        <v>სუბსიდიები</v>
      </c>
      <c r="C2018" s="265">
        <f>ხარჯები!C734</f>
        <v>196.2</v>
      </c>
      <c r="D2018" s="265">
        <f>ხარჯები!D734</f>
        <v>521.6</v>
      </c>
      <c r="E2018" s="265">
        <f>ხარჯები!E734</f>
        <v>0</v>
      </c>
      <c r="F2018" s="265">
        <f>ხარჯები!F734</f>
        <v>0</v>
      </c>
      <c r="G2018" s="265">
        <f>ხარჯები!G734</f>
        <v>0</v>
      </c>
    </row>
    <row r="2019" spans="1:7" ht="12.75" x14ac:dyDescent="0.25">
      <c r="A2019" s="264" t="str">
        <f>ხარჯები!A735</f>
        <v>27</v>
      </c>
      <c r="B2019" s="278" t="str">
        <f>ხარჯები!B735</f>
        <v>სოციალური უზრუნველყოფა</v>
      </c>
      <c r="C2019" s="265">
        <f>ხარჯები!C735</f>
        <v>0</v>
      </c>
      <c r="D2019" s="265">
        <f>ხარჯები!D735</f>
        <v>0</v>
      </c>
      <c r="E2019" s="265">
        <f>ხარჯები!E735</f>
        <v>5</v>
      </c>
      <c r="F2019" s="265">
        <f>ხარჯები!F735</f>
        <v>0</v>
      </c>
      <c r="G2019" s="265">
        <f>ხარჯები!G735</f>
        <v>5</v>
      </c>
    </row>
    <row r="2020" spans="1:7" ht="12.75" x14ac:dyDescent="0.25">
      <c r="A2020" s="264" t="str">
        <f>ხარჯები!A736</f>
        <v>28</v>
      </c>
      <c r="B2020" s="278" t="str">
        <f>ხარჯები!B736</f>
        <v>სხვა ხარჯები</v>
      </c>
      <c r="C2020" s="265">
        <f>ხარჯები!C736</f>
        <v>4</v>
      </c>
      <c r="D2020" s="265">
        <f>ხარჯები!D736</f>
        <v>0</v>
      </c>
      <c r="E2020" s="265">
        <f>ხარჯები!E736</f>
        <v>0</v>
      </c>
      <c r="F2020" s="265">
        <f>ხარჯები!F736</f>
        <v>0</v>
      </c>
      <c r="G2020" s="265">
        <f>ხარჯები!G736</f>
        <v>0</v>
      </c>
    </row>
    <row r="2021" spans="1:7" ht="12.75" x14ac:dyDescent="0.25">
      <c r="A2021" s="264" t="str">
        <f>ხარჯები!A737</f>
        <v>31</v>
      </c>
      <c r="B2021" s="278" t="str">
        <f>ხარჯები!B737</f>
        <v>არაფინანსური აქტივების ზრდა</v>
      </c>
      <c r="C2021" s="265">
        <f>ხარჯები!C737</f>
        <v>30.700000000000003</v>
      </c>
      <c r="D2021" s="265">
        <f>ხარჯები!D737</f>
        <v>0</v>
      </c>
      <c r="E2021" s="265">
        <f>ხარჯები!E737</f>
        <v>0</v>
      </c>
      <c r="F2021" s="265">
        <f>ხარჯები!F737</f>
        <v>0</v>
      </c>
      <c r="G2021" s="265">
        <f>ხარჯები!G737</f>
        <v>0</v>
      </c>
    </row>
    <row r="2022" spans="1:7" ht="12.75" x14ac:dyDescent="0.25">
      <c r="A2022" s="264" t="str">
        <f>ხარჯები!A738</f>
        <v>33</v>
      </c>
      <c r="B2022" s="278" t="str">
        <f>ხარჯები!B738</f>
        <v>ვალდებულებების კლება</v>
      </c>
      <c r="C2022" s="265">
        <f>ხარჯები!C738</f>
        <v>30.200000000000003</v>
      </c>
      <c r="D2022" s="265">
        <f>ხარჯები!D738</f>
        <v>0</v>
      </c>
      <c r="E2022" s="265">
        <f>ხარჯები!E738</f>
        <v>0</v>
      </c>
      <c r="F2022" s="265">
        <f>ხარჯები!F738</f>
        <v>0</v>
      </c>
      <c r="G2022" s="265">
        <f>ხარჯები!G738</f>
        <v>0</v>
      </c>
    </row>
    <row r="2023" spans="1:7" ht="40.5" customHeight="1" x14ac:dyDescent="0.25">
      <c r="A2023" s="268" t="str">
        <f>ხარჯები!A739</f>
        <v>07 01</v>
      </c>
      <c r="B2023" s="272" t="str">
        <f>ხარჯები!B739</f>
        <v>თვითმმართველობის ქონების რეგისტრაციის, დაცვისა და ბალანსზე აყვანის პროგრამა</v>
      </c>
      <c r="C2023" s="270">
        <f>ხარჯები!C739</f>
        <v>19.8</v>
      </c>
      <c r="D2023" s="270">
        <f>ხარჯები!D739</f>
        <v>30</v>
      </c>
      <c r="E2023" s="270">
        <f>ხარჯები!E739</f>
        <v>30</v>
      </c>
      <c r="F2023" s="270">
        <f>ხარჯები!F739</f>
        <v>0</v>
      </c>
      <c r="G2023" s="270">
        <f>ხარჯები!G739</f>
        <v>30</v>
      </c>
    </row>
    <row r="2024" spans="1:7" ht="12.75" x14ac:dyDescent="0.25">
      <c r="A2024" s="264" t="str">
        <f>ხარჯები!A740</f>
        <v>2</v>
      </c>
      <c r="B2024" s="278" t="str">
        <f>ხარჯები!B740</f>
        <v>ხარჯები</v>
      </c>
      <c r="C2024" s="265">
        <f>ხარჯები!C740</f>
        <v>10.9</v>
      </c>
      <c r="D2024" s="265">
        <f>ხარჯები!D740</f>
        <v>30</v>
      </c>
      <c r="E2024" s="265">
        <f>ხარჯები!E740</f>
        <v>30</v>
      </c>
      <c r="F2024" s="265">
        <f>ხარჯები!F740</f>
        <v>0</v>
      </c>
      <c r="G2024" s="265">
        <f>ხარჯები!G740</f>
        <v>30</v>
      </c>
    </row>
    <row r="2025" spans="1:7" ht="12.75" x14ac:dyDescent="0.25">
      <c r="A2025" s="264" t="str">
        <f>ხარჯები!A741</f>
        <v>22</v>
      </c>
      <c r="B2025" s="278" t="str">
        <f>ხარჯები!B741</f>
        <v>საქონელი და მომსახურება</v>
      </c>
      <c r="C2025" s="265">
        <f>ხარჯები!C741</f>
        <v>10.9</v>
      </c>
      <c r="D2025" s="265">
        <f>ხარჯები!D741</f>
        <v>30</v>
      </c>
      <c r="E2025" s="265">
        <f>ხარჯები!E741</f>
        <v>30</v>
      </c>
      <c r="F2025" s="265">
        <f>ხარჯები!F741</f>
        <v>0</v>
      </c>
      <c r="G2025" s="265">
        <f>ხარჯები!G741</f>
        <v>30</v>
      </c>
    </row>
    <row r="2026" spans="1:7" ht="12.75" x14ac:dyDescent="0.25">
      <c r="A2026" s="264" t="str">
        <f>ხარჯები!A742</f>
        <v>33</v>
      </c>
      <c r="B2026" s="278" t="str">
        <f>ხარჯები!B742</f>
        <v>ვალდებულებების კლება</v>
      </c>
      <c r="C2026" s="265">
        <f>ხარჯები!C742</f>
        <v>8.9</v>
      </c>
      <c r="D2026" s="265">
        <f>ხარჯები!D742</f>
        <v>0</v>
      </c>
      <c r="E2026" s="265">
        <f>ხარჯები!E742</f>
        <v>0</v>
      </c>
      <c r="F2026" s="265">
        <f>ხარჯები!F742</f>
        <v>0</v>
      </c>
      <c r="G2026" s="265">
        <f>ხარჯები!G742</f>
        <v>0</v>
      </c>
    </row>
    <row r="2027" spans="1:7" ht="35.25" customHeight="1" x14ac:dyDescent="0.25">
      <c r="A2027" s="268" t="str">
        <f>ხარჯები!A743</f>
        <v>07 02</v>
      </c>
      <c r="B2027" s="272" t="str">
        <f>ხარჯები!B743</f>
        <v>ქალაქის გენერალური გეგმის შედგენა</v>
      </c>
      <c r="C2027" s="270">
        <f>ხარჯები!C743</f>
        <v>0</v>
      </c>
      <c r="D2027" s="270">
        <f>ხარჯები!D743</f>
        <v>100</v>
      </c>
      <c r="E2027" s="270">
        <f>ხარჯები!E743</f>
        <v>100</v>
      </c>
      <c r="F2027" s="270">
        <f>ხარჯები!F743</f>
        <v>0</v>
      </c>
      <c r="G2027" s="270">
        <f>ხარჯები!G743</f>
        <v>100</v>
      </c>
    </row>
    <row r="2028" spans="1:7" ht="12.75" x14ac:dyDescent="0.25">
      <c r="A2028" s="264" t="str">
        <f>ხარჯები!A744</f>
        <v>2</v>
      </c>
      <c r="B2028" s="278" t="str">
        <f>ხარჯები!B744</f>
        <v>ხარჯები</v>
      </c>
      <c r="C2028" s="265">
        <f>ხარჯები!C744</f>
        <v>0</v>
      </c>
      <c r="D2028" s="265">
        <f>ხარჯები!D744</f>
        <v>100</v>
      </c>
      <c r="E2028" s="265">
        <f>ხარჯები!E744</f>
        <v>100</v>
      </c>
      <c r="F2028" s="265">
        <f>ხარჯები!F744</f>
        <v>0</v>
      </c>
      <c r="G2028" s="265">
        <f>ხარჯები!G744</f>
        <v>100</v>
      </c>
    </row>
    <row r="2029" spans="1:7" ht="12.75" x14ac:dyDescent="0.25">
      <c r="A2029" s="264" t="str">
        <f>ხარჯები!A745</f>
        <v>22</v>
      </c>
      <c r="B2029" s="278" t="str">
        <f>ხარჯები!B745</f>
        <v>საქონელი და მომსახურება</v>
      </c>
      <c r="C2029" s="265">
        <f>ხარჯები!C745</f>
        <v>0</v>
      </c>
      <c r="D2029" s="265">
        <f>ხარჯები!D745</f>
        <v>100</v>
      </c>
      <c r="E2029" s="265">
        <f>ხარჯები!E745</f>
        <v>100</v>
      </c>
      <c r="F2029" s="265">
        <f>ხარჯები!F745</f>
        <v>0</v>
      </c>
      <c r="G2029" s="265">
        <f>ხარჯები!G745</f>
        <v>100</v>
      </c>
    </row>
    <row r="2030" spans="1:7" ht="35.25" customHeight="1" x14ac:dyDescent="0.25">
      <c r="A2030" s="268" t="str">
        <f>ხარჯები!A746</f>
        <v>07 03</v>
      </c>
      <c r="B2030" s="272" t="str">
        <f>ხარჯები!B746</f>
        <v>ეკონომიკის სტიმულირებისა და ბიზნესის ხელშეწყობის პროგრამა</v>
      </c>
      <c r="C2030" s="270">
        <f>ხარჯები!C746</f>
        <v>39</v>
      </c>
      <c r="D2030" s="270">
        <f>ხარჯები!D746</f>
        <v>50</v>
      </c>
      <c r="E2030" s="270">
        <f>ხარჯები!E746</f>
        <v>50</v>
      </c>
      <c r="F2030" s="270">
        <f>ხარჯები!F746</f>
        <v>0</v>
      </c>
      <c r="G2030" s="270">
        <f>ხარჯები!G746</f>
        <v>50</v>
      </c>
    </row>
    <row r="2031" spans="1:7" ht="12.75" x14ac:dyDescent="0.25">
      <c r="A2031" s="264" t="str">
        <f>ხარჯები!A747</f>
        <v>2</v>
      </c>
      <c r="B2031" s="278" t="str">
        <f>ხარჯები!B747</f>
        <v>ხარჯები</v>
      </c>
      <c r="C2031" s="265">
        <f>ხარჯები!C747</f>
        <v>19.100000000000001</v>
      </c>
      <c r="D2031" s="265">
        <f>ხარჯები!D747</f>
        <v>50</v>
      </c>
      <c r="E2031" s="265">
        <f>ხარჯები!E747</f>
        <v>50</v>
      </c>
      <c r="F2031" s="265">
        <f>ხარჯები!F747</f>
        <v>0</v>
      </c>
      <c r="G2031" s="265">
        <f>ხარჯები!G747</f>
        <v>50</v>
      </c>
    </row>
    <row r="2032" spans="1:7" ht="12.75" x14ac:dyDescent="0.25">
      <c r="A2032" s="264" t="str">
        <f>ხარჯები!A748</f>
        <v>22</v>
      </c>
      <c r="B2032" s="278" t="str">
        <f>ხარჯები!B748</f>
        <v>საქონელი და მომსახურება</v>
      </c>
      <c r="C2032" s="265">
        <f>ხარჯები!C748</f>
        <v>19.100000000000001</v>
      </c>
      <c r="D2032" s="265">
        <f>ხარჯები!D748</f>
        <v>50</v>
      </c>
      <c r="E2032" s="265">
        <f>ხარჯები!E748</f>
        <v>50</v>
      </c>
      <c r="F2032" s="265">
        <f>ხარჯები!F748</f>
        <v>0</v>
      </c>
      <c r="G2032" s="265">
        <f>ხარჯები!G748</f>
        <v>50</v>
      </c>
    </row>
    <row r="2033" spans="1:7" ht="12.75" x14ac:dyDescent="0.25">
      <c r="A2033" s="264" t="str">
        <f>ხარჯები!A749</f>
        <v>31</v>
      </c>
      <c r="B2033" s="278" t="str">
        <f>ხარჯები!B749</f>
        <v>არაფინანსური აქტივების ზრდა</v>
      </c>
      <c r="C2033" s="265">
        <f>ხარჯები!C749</f>
        <v>15.4</v>
      </c>
      <c r="D2033" s="265">
        <f>ხარჯები!D749</f>
        <v>0</v>
      </c>
      <c r="E2033" s="265">
        <f>ხარჯები!E749</f>
        <v>0</v>
      </c>
      <c r="F2033" s="265">
        <f>ხარჯები!F749</f>
        <v>0</v>
      </c>
      <c r="G2033" s="265">
        <f>ხარჯები!G749</f>
        <v>0</v>
      </c>
    </row>
    <row r="2034" spans="1:7" ht="12.75" x14ac:dyDescent="0.25">
      <c r="A2034" s="264" t="str">
        <f>ხარჯები!A750</f>
        <v>33</v>
      </c>
      <c r="B2034" s="278" t="str">
        <f>ხარჯები!B750</f>
        <v>ვალდებულებების კლება</v>
      </c>
      <c r="C2034" s="265">
        <f>ხარჯები!C750</f>
        <v>4.5</v>
      </c>
      <c r="D2034" s="265">
        <f>ხარჯები!D750</f>
        <v>0</v>
      </c>
      <c r="E2034" s="265">
        <f>ხარჯები!E750</f>
        <v>0</v>
      </c>
      <c r="F2034" s="265">
        <f>ხარჯები!F750</f>
        <v>0</v>
      </c>
      <c r="G2034" s="265">
        <f>ხარჯები!G750</f>
        <v>0</v>
      </c>
    </row>
    <row r="2035" spans="1:7" ht="35.25" customHeight="1" x14ac:dyDescent="0.25">
      <c r="A2035" s="268" t="str">
        <f>ხარჯები!A751</f>
        <v>07 04</v>
      </c>
      <c r="B2035" s="272" t="str">
        <f>ხარჯები!B751</f>
        <v>ტურიზმის განვითარების ხელშეწყობა</v>
      </c>
      <c r="C2035" s="270">
        <f>ხარჯები!C751</f>
        <v>258.8</v>
      </c>
      <c r="D2035" s="270">
        <f>ხარჯები!D751</f>
        <v>521.6</v>
      </c>
      <c r="E2035" s="270">
        <f>ხარჯები!E751</f>
        <v>560.79999999999995</v>
      </c>
      <c r="F2035" s="270">
        <f>ხარჯები!F751</f>
        <v>0</v>
      </c>
      <c r="G2035" s="270">
        <f>ხარჯები!G751</f>
        <v>560.79999999999995</v>
      </c>
    </row>
    <row r="2036" spans="1:7" ht="12.75" x14ac:dyDescent="0.25">
      <c r="A2036" s="264">
        <f>ხარჯები!A752</f>
        <v>0</v>
      </c>
      <c r="B2036" s="278" t="str">
        <f>ხარჯები!B752</f>
        <v>მომუშავეთა რიცხოვნობა</v>
      </c>
      <c r="C2036" s="265">
        <f>ხარჯები!C752</f>
        <v>0</v>
      </c>
      <c r="D2036" s="265">
        <f>ხარჯები!D752</f>
        <v>0</v>
      </c>
      <c r="E2036" s="265">
        <f>ხარჯები!E752</f>
        <v>0</v>
      </c>
      <c r="F2036" s="265">
        <f>ხარჯები!F752</f>
        <v>0</v>
      </c>
      <c r="G2036" s="265">
        <f>ხარჯები!G752</f>
        <v>0</v>
      </c>
    </row>
    <row r="2037" spans="1:7" ht="12.75" x14ac:dyDescent="0.25">
      <c r="A2037" s="264" t="str">
        <f>ხარჯები!A753</f>
        <v>2</v>
      </c>
      <c r="B2037" s="278" t="str">
        <f>ხარჯები!B753</f>
        <v>ხარჯები</v>
      </c>
      <c r="C2037" s="265">
        <f>ხარჯები!C753</f>
        <v>226.7</v>
      </c>
      <c r="D2037" s="265">
        <f>ხარჯები!D753</f>
        <v>521.6</v>
      </c>
      <c r="E2037" s="265">
        <f>ხარჯები!E753</f>
        <v>560.79999999999995</v>
      </c>
      <c r="F2037" s="265">
        <f>ხარჯები!F753</f>
        <v>0</v>
      </c>
      <c r="G2037" s="265">
        <f>ხარჯები!G753</f>
        <v>560.79999999999995</v>
      </c>
    </row>
    <row r="2038" spans="1:7" ht="12.75" x14ac:dyDescent="0.25">
      <c r="A2038" s="264" t="str">
        <f>ხარჯები!A754</f>
        <v>21</v>
      </c>
      <c r="B2038" s="278" t="str">
        <f>ხარჯები!B754</f>
        <v>შრომის ანაზღაურება</v>
      </c>
      <c r="C2038" s="265">
        <f>ხარჯები!C754</f>
        <v>0</v>
      </c>
      <c r="D2038" s="265">
        <f>ხარჯები!D754</f>
        <v>0</v>
      </c>
      <c r="E2038" s="265">
        <f>ხარჯები!E754</f>
        <v>155.80000000000001</v>
      </c>
      <c r="F2038" s="265">
        <f>ხარჯები!F754</f>
        <v>0</v>
      </c>
      <c r="G2038" s="265">
        <f>ხარჯები!G754</f>
        <v>155.80000000000001</v>
      </c>
    </row>
    <row r="2039" spans="1:7" ht="12.75" x14ac:dyDescent="0.25">
      <c r="A2039" s="264" t="str">
        <f>ხარჯები!A755</f>
        <v>22</v>
      </c>
      <c r="B2039" s="278" t="str">
        <f>ხარჯები!B755</f>
        <v>საქონელი და მომსახურება</v>
      </c>
      <c r="C2039" s="265">
        <f>ხარჯები!C755</f>
        <v>26.5</v>
      </c>
      <c r="D2039" s="265">
        <f>ხარჯები!D755</f>
        <v>0</v>
      </c>
      <c r="E2039" s="265">
        <f>ხარჯები!E755</f>
        <v>400</v>
      </c>
      <c r="F2039" s="265">
        <f>ხარჯები!F755</f>
        <v>0</v>
      </c>
      <c r="G2039" s="265">
        <f>ხარჯები!G755</f>
        <v>400</v>
      </c>
    </row>
    <row r="2040" spans="1:7" ht="12.75" x14ac:dyDescent="0.25">
      <c r="A2040" s="264" t="str">
        <f>ხარჯები!A756</f>
        <v>25</v>
      </c>
      <c r="B2040" s="278" t="str">
        <f>ხარჯები!B756</f>
        <v>სუბსიდიები</v>
      </c>
      <c r="C2040" s="265">
        <f>ხარჯები!C756</f>
        <v>196.2</v>
      </c>
      <c r="D2040" s="265">
        <f>ხარჯები!D756</f>
        <v>521.6</v>
      </c>
      <c r="E2040" s="265">
        <f>ხარჯები!E756</f>
        <v>0</v>
      </c>
      <c r="F2040" s="265">
        <f>ხარჯები!F756</f>
        <v>0</v>
      </c>
      <c r="G2040" s="265">
        <f>ხარჯები!G756</f>
        <v>0</v>
      </c>
    </row>
    <row r="2041" spans="1:7" ht="12.75" x14ac:dyDescent="0.25">
      <c r="A2041" s="264" t="str">
        <f>ხარჯები!A757</f>
        <v>27</v>
      </c>
      <c r="B2041" s="278" t="str">
        <f>ხარჯები!B757</f>
        <v>სოციალური უზრუნველყოფა</v>
      </c>
      <c r="C2041" s="265">
        <f>ხარჯები!C757</f>
        <v>0</v>
      </c>
      <c r="D2041" s="265">
        <f>ხარჯები!D757</f>
        <v>0</v>
      </c>
      <c r="E2041" s="265">
        <f>ხარჯები!E757</f>
        <v>5</v>
      </c>
      <c r="F2041" s="265">
        <f>ხარჯები!F757</f>
        <v>0</v>
      </c>
      <c r="G2041" s="265">
        <f>ხარჯები!G757</f>
        <v>5</v>
      </c>
    </row>
    <row r="2042" spans="1:7" ht="12.75" x14ac:dyDescent="0.25">
      <c r="A2042" s="264" t="str">
        <f>ხარჯები!A758</f>
        <v>28</v>
      </c>
      <c r="B2042" s="278" t="str">
        <f>ხარჯები!B758</f>
        <v>სხვა ხარჯები</v>
      </c>
      <c r="C2042" s="265">
        <f>ხარჯები!C758</f>
        <v>4</v>
      </c>
      <c r="D2042" s="265">
        <f>ხარჯები!D758</f>
        <v>0</v>
      </c>
      <c r="E2042" s="265">
        <f>ხარჯები!E758</f>
        <v>0</v>
      </c>
      <c r="F2042" s="265">
        <f>ხარჯები!F758</f>
        <v>0</v>
      </c>
      <c r="G2042" s="265">
        <f>ხარჯები!G758</f>
        <v>0</v>
      </c>
    </row>
    <row r="2043" spans="1:7" ht="12.75" x14ac:dyDescent="0.25">
      <c r="A2043" s="264" t="str">
        <f>ხარჯები!A759</f>
        <v>31</v>
      </c>
      <c r="B2043" s="278" t="str">
        <f>ხარჯები!B759</f>
        <v>არაფინანსური აქტივების ზრდა</v>
      </c>
      <c r="C2043" s="265">
        <f>ხარჯები!C759</f>
        <v>15.3</v>
      </c>
      <c r="D2043" s="265">
        <f>ხარჯები!D759</f>
        <v>0</v>
      </c>
      <c r="E2043" s="265">
        <f>ხარჯები!E759</f>
        <v>0</v>
      </c>
      <c r="F2043" s="265">
        <f>ხარჯები!F759</f>
        <v>0</v>
      </c>
      <c r="G2043" s="265">
        <f>ხარჯები!G759</f>
        <v>0</v>
      </c>
    </row>
    <row r="2044" spans="1:7" ht="12.75" x14ac:dyDescent="0.25">
      <c r="A2044" s="264" t="str">
        <f>ხარჯები!A760</f>
        <v>33</v>
      </c>
      <c r="B2044" s="278" t="str">
        <f>ხარჯები!B760</f>
        <v>ვალდებულებების კლება</v>
      </c>
      <c r="C2044" s="265">
        <f>ხარჯები!C760</f>
        <v>16.8</v>
      </c>
      <c r="D2044" s="265">
        <f>ხარჯები!D760</f>
        <v>0</v>
      </c>
      <c r="E2044" s="265">
        <f>ხარჯები!E760</f>
        <v>0</v>
      </c>
      <c r="F2044" s="265">
        <f>ხარჯები!F760</f>
        <v>0</v>
      </c>
      <c r="G2044" s="265">
        <f>ხარჯები!G760</f>
        <v>0</v>
      </c>
    </row>
    <row r="2046" spans="1:7" ht="72" customHeight="1" x14ac:dyDescent="0.25">
      <c r="A2046" s="335" t="s">
        <v>1186</v>
      </c>
      <c r="B2046" s="335"/>
      <c r="C2046" s="335"/>
      <c r="D2046" s="335"/>
      <c r="E2046" s="335"/>
      <c r="F2046" s="335"/>
      <c r="G2046" s="335"/>
    </row>
    <row r="2047" spans="1:7" ht="35.25" customHeight="1" x14ac:dyDescent="0.25">
      <c r="A2047" s="335" t="s">
        <v>1187</v>
      </c>
      <c r="B2047" s="335"/>
      <c r="C2047" s="335"/>
      <c r="D2047" s="335"/>
      <c r="E2047" s="335"/>
      <c r="F2047" s="335"/>
      <c r="G2047" s="335"/>
    </row>
    <row r="2048" spans="1:7" ht="51.75" customHeight="1" x14ac:dyDescent="0.25">
      <c r="A2048" s="335" t="s">
        <v>1188</v>
      </c>
      <c r="B2048" s="335"/>
      <c r="C2048" s="335"/>
      <c r="D2048" s="335"/>
      <c r="E2048" s="335"/>
      <c r="F2048" s="335"/>
      <c r="G2048" s="335"/>
    </row>
    <row r="2049" spans="1:7" ht="51.75" customHeight="1" x14ac:dyDescent="0.25">
      <c r="A2049" s="335" t="s">
        <v>1189</v>
      </c>
      <c r="B2049" s="335"/>
      <c r="C2049" s="335"/>
      <c r="D2049" s="335"/>
      <c r="E2049" s="335"/>
      <c r="F2049" s="335"/>
      <c r="G2049" s="335"/>
    </row>
    <row r="2050" spans="1:7" ht="35.25" customHeight="1" x14ac:dyDescent="0.25">
      <c r="A2050" s="335" t="s">
        <v>1190</v>
      </c>
      <c r="B2050" s="335"/>
      <c r="C2050" s="335"/>
      <c r="D2050" s="335"/>
      <c r="E2050" s="335"/>
      <c r="F2050" s="335"/>
      <c r="G2050" s="335"/>
    </row>
    <row r="2051" spans="1:7" ht="54.75" customHeight="1" x14ac:dyDescent="0.25">
      <c r="A2051" s="335" t="s">
        <v>1191</v>
      </c>
      <c r="B2051" s="335"/>
      <c r="C2051" s="335"/>
      <c r="D2051" s="335"/>
      <c r="E2051" s="335"/>
      <c r="F2051" s="335"/>
      <c r="G2051" s="335"/>
    </row>
    <row r="2052" spans="1:7" ht="75" customHeight="1" x14ac:dyDescent="0.25">
      <c r="A2052" s="335" t="s">
        <v>1192</v>
      </c>
      <c r="B2052" s="335"/>
      <c r="C2052" s="335"/>
      <c r="D2052" s="335"/>
      <c r="E2052" s="335"/>
      <c r="F2052" s="335"/>
      <c r="G2052" s="335"/>
    </row>
    <row r="2053" spans="1:7" ht="48.75" customHeight="1" x14ac:dyDescent="0.25">
      <c r="A2053" s="335" t="s">
        <v>1193</v>
      </c>
      <c r="B2053" s="335"/>
      <c r="C2053" s="335"/>
      <c r="D2053" s="335"/>
      <c r="E2053" s="335"/>
      <c r="F2053" s="335"/>
      <c r="G2053" s="335"/>
    </row>
    <row r="2054" spans="1:7" ht="75.75" customHeight="1" x14ac:dyDescent="0.25">
      <c r="A2054" s="335" t="s">
        <v>1194</v>
      </c>
      <c r="B2054" s="335"/>
      <c r="C2054" s="335"/>
      <c r="D2054" s="335"/>
      <c r="E2054" s="335"/>
      <c r="F2054" s="335"/>
      <c r="G2054" s="335"/>
    </row>
    <row r="2055" spans="1:7" ht="35.25" customHeight="1" x14ac:dyDescent="0.25">
      <c r="A2055" s="335" t="s">
        <v>1195</v>
      </c>
      <c r="B2055" s="335"/>
      <c r="C2055" s="335"/>
      <c r="D2055" s="335"/>
      <c r="E2055" s="335"/>
      <c r="F2055" s="335"/>
      <c r="G2055" s="335"/>
    </row>
    <row r="2056" spans="1:7" ht="62.25" customHeight="1" x14ac:dyDescent="0.25">
      <c r="A2056" s="335" t="s">
        <v>1196</v>
      </c>
      <c r="B2056" s="335"/>
      <c r="C2056" s="335"/>
      <c r="D2056" s="335"/>
      <c r="E2056" s="335"/>
      <c r="F2056" s="335"/>
      <c r="G2056" s="335"/>
    </row>
    <row r="2057" spans="1:7" ht="35.25" customHeight="1" x14ac:dyDescent="0.25">
      <c r="A2057" s="335" t="s">
        <v>1197</v>
      </c>
      <c r="B2057" s="335"/>
      <c r="C2057" s="335"/>
      <c r="D2057" s="335"/>
      <c r="E2057" s="335"/>
      <c r="F2057" s="335"/>
      <c r="G2057" s="335"/>
    </row>
    <row r="2058" spans="1:7" ht="42.75" customHeight="1" x14ac:dyDescent="0.25">
      <c r="A2058" s="335" t="s">
        <v>1198</v>
      </c>
      <c r="B2058" s="335"/>
      <c r="C2058" s="335"/>
      <c r="D2058" s="335"/>
      <c r="E2058" s="335"/>
      <c r="F2058" s="335"/>
      <c r="G2058" s="335"/>
    </row>
    <row r="2059" spans="1:7" ht="54.75" customHeight="1" x14ac:dyDescent="0.25">
      <c r="A2059" s="335" t="s">
        <v>1199</v>
      </c>
      <c r="B2059" s="335"/>
      <c r="C2059" s="335"/>
      <c r="D2059" s="335"/>
      <c r="E2059" s="335"/>
      <c r="F2059" s="335"/>
      <c r="G2059" s="335"/>
    </row>
    <row r="2060" spans="1:7" ht="43.5" customHeight="1" x14ac:dyDescent="0.25">
      <c r="A2060" s="335" t="s">
        <v>1200</v>
      </c>
      <c r="B2060" s="335"/>
      <c r="C2060" s="335"/>
      <c r="D2060" s="335"/>
      <c r="E2060" s="335"/>
      <c r="F2060" s="335"/>
      <c r="G2060" s="335"/>
    </row>
    <row r="2061" spans="1:7" ht="35.25" customHeight="1" x14ac:dyDescent="0.25">
      <c r="A2061" s="335" t="s">
        <v>1201</v>
      </c>
      <c r="B2061" s="335"/>
      <c r="C2061" s="335"/>
      <c r="D2061" s="335"/>
      <c r="E2061" s="335"/>
      <c r="F2061" s="335"/>
      <c r="G2061" s="335"/>
    </row>
    <row r="2062" spans="1:7" ht="35.25" customHeight="1" x14ac:dyDescent="0.25">
      <c r="A2062" s="335" t="s">
        <v>1289</v>
      </c>
      <c r="B2062" s="335"/>
      <c r="C2062" s="335"/>
      <c r="D2062" s="335"/>
      <c r="E2062" s="335"/>
      <c r="F2062" s="335"/>
      <c r="G2062" s="335"/>
    </row>
  </sheetData>
  <autoFilter ref="A311:H2044">
    <filterColumn colId="0" showButton="0"/>
    <filterColumn colId="1" showButton="0"/>
    <filterColumn colId="2" showButton="0"/>
    <filterColumn colId="3" showButton="0"/>
    <filterColumn colId="4" showButton="0"/>
    <filterColumn colId="5" showButton="0"/>
  </autoFilter>
  <mergeCells count="1388">
    <mergeCell ref="C1255:F1255"/>
    <mergeCell ref="C1256:F1256"/>
    <mergeCell ref="C1257:F1257"/>
    <mergeCell ref="C1271:F1271"/>
    <mergeCell ref="C1272:F1272"/>
    <mergeCell ref="C1273:F1273"/>
    <mergeCell ref="C1274:F1274"/>
    <mergeCell ref="C1234:G1234"/>
    <mergeCell ref="C1245:G1245"/>
    <mergeCell ref="C1258:G1258"/>
    <mergeCell ref="C1275:G1275"/>
    <mergeCell ref="C1235:D1235"/>
    <mergeCell ref="C1246:D1246"/>
    <mergeCell ref="C1259:D1259"/>
    <mergeCell ref="C1276:D1276"/>
    <mergeCell ref="C1236:D1236"/>
    <mergeCell ref="C1237:D1237"/>
    <mergeCell ref="C1247:D1247"/>
    <mergeCell ref="C1260:D1260"/>
    <mergeCell ref="C1261:D1261"/>
    <mergeCell ref="C1262:D1262"/>
    <mergeCell ref="C1263:D1263"/>
    <mergeCell ref="C1264:D1264"/>
    <mergeCell ref="C1099:D1099"/>
    <mergeCell ref="C1109:D1109"/>
    <mergeCell ref="C1119:D1119"/>
    <mergeCell ref="C1129:D1129"/>
    <mergeCell ref="C1141:D1141"/>
    <mergeCell ref="C1151:D1151"/>
    <mergeCell ref="C1161:D1161"/>
    <mergeCell ref="C1171:D1171"/>
    <mergeCell ref="C1181:D1181"/>
    <mergeCell ref="C1192:D1192"/>
    <mergeCell ref="C1203:D1203"/>
    <mergeCell ref="C1214:D1214"/>
    <mergeCell ref="C1224:D1224"/>
    <mergeCell ref="A904:G904"/>
    <mergeCell ref="A1226:G1226"/>
    <mergeCell ref="C1084:F1084"/>
    <mergeCell ref="C1085:F1085"/>
    <mergeCell ref="C1095:F1095"/>
    <mergeCell ref="C1096:F1096"/>
    <mergeCell ref="C1106:F1106"/>
    <mergeCell ref="C1116:F1116"/>
    <mergeCell ref="C1126:F1126"/>
    <mergeCell ref="C1138:F1138"/>
    <mergeCell ref="C1148:F1148"/>
    <mergeCell ref="C1158:F1158"/>
    <mergeCell ref="C1168:F1168"/>
    <mergeCell ref="C1178:F1178"/>
    <mergeCell ref="C1188:F1188"/>
    <mergeCell ref="C1189:F1189"/>
    <mergeCell ref="C1199:F1199"/>
    <mergeCell ref="C1200:F1200"/>
    <mergeCell ref="C1210:F1210"/>
    <mergeCell ref="C997:F997"/>
    <mergeCell ref="C998:F998"/>
    <mergeCell ref="C1008:F1008"/>
    <mergeCell ref="C1018:F1018"/>
    <mergeCell ref="C1019:F1019"/>
    <mergeCell ref="C1020:F1020"/>
    <mergeCell ref="C1021:F1021"/>
    <mergeCell ref="C1022:F1022"/>
    <mergeCell ref="C1023:F1023"/>
    <mergeCell ref="C1024:F1024"/>
    <mergeCell ref="C1025:F1025"/>
    <mergeCell ref="C1026:F1026"/>
    <mergeCell ref="C1027:F1027"/>
    <mergeCell ref="C1028:F1028"/>
    <mergeCell ref="C1029:F1029"/>
    <mergeCell ref="C1039:F1039"/>
    <mergeCell ref="C1040:F1040"/>
    <mergeCell ref="C1001:D1001"/>
    <mergeCell ref="C1011:D1011"/>
    <mergeCell ref="C1032:D1032"/>
    <mergeCell ref="C1128:D1128"/>
    <mergeCell ref="C1140:D1140"/>
    <mergeCell ref="C1150:D1150"/>
    <mergeCell ref="C1160:D1160"/>
    <mergeCell ref="C1170:D1170"/>
    <mergeCell ref="C1180:D1180"/>
    <mergeCell ref="C1191:D1191"/>
    <mergeCell ref="C1202:D1202"/>
    <mergeCell ref="C1065:G1065"/>
    <mergeCell ref="C1075:G1075"/>
    <mergeCell ref="C954:F954"/>
    <mergeCell ref="C964:F964"/>
    <mergeCell ref="C983:F983"/>
    <mergeCell ref="C993:F993"/>
    <mergeCell ref="C994:F994"/>
    <mergeCell ref="C995:F995"/>
    <mergeCell ref="C996:F996"/>
    <mergeCell ref="C901:D901"/>
    <mergeCell ref="C902:D902"/>
    <mergeCell ref="C912:D912"/>
    <mergeCell ref="C922:D922"/>
    <mergeCell ref="C923:D923"/>
    <mergeCell ref="C934:D934"/>
    <mergeCell ref="C947:D947"/>
    <mergeCell ref="C957:D957"/>
    <mergeCell ref="C967:D967"/>
    <mergeCell ref="C976:D976"/>
    <mergeCell ref="C986:D986"/>
    <mergeCell ref="C1223:D1223"/>
    <mergeCell ref="C841:F841"/>
    <mergeCell ref="C852:F852"/>
    <mergeCell ref="C853:F853"/>
    <mergeCell ref="C854:F854"/>
    <mergeCell ref="C855:F855"/>
    <mergeCell ref="C856:F856"/>
    <mergeCell ref="C857:F857"/>
    <mergeCell ref="C858:F858"/>
    <mergeCell ref="C859:F859"/>
    <mergeCell ref="C860:F860"/>
    <mergeCell ref="C861:F861"/>
    <mergeCell ref="C862:F862"/>
    <mergeCell ref="C863:F863"/>
    <mergeCell ref="C864:F864"/>
    <mergeCell ref="C865:F865"/>
    <mergeCell ref="C866:F866"/>
    <mergeCell ref="C867:F867"/>
    <mergeCell ref="C868:F868"/>
    <mergeCell ref="C869:F869"/>
    <mergeCell ref="C870:F870"/>
    <mergeCell ref="C871:F871"/>
    <mergeCell ref="C1139:G1139"/>
    <mergeCell ref="C1149:G1149"/>
    <mergeCell ref="C1159:G1159"/>
    <mergeCell ref="C1169:G1169"/>
    <mergeCell ref="C1179:G1179"/>
    <mergeCell ref="C1190:G1190"/>
    <mergeCell ref="C1201:G1201"/>
    <mergeCell ref="C1212:G1212"/>
    <mergeCell ref="C1222:G1222"/>
    <mergeCell ref="C895:F895"/>
    <mergeCell ref="C1137:G1137"/>
    <mergeCell ref="C1147:G1147"/>
    <mergeCell ref="C1157:G1157"/>
    <mergeCell ref="C1167:G1167"/>
    <mergeCell ref="C1177:G1177"/>
    <mergeCell ref="C1187:G1187"/>
    <mergeCell ref="C1198:G1198"/>
    <mergeCell ref="C1209:G1209"/>
    <mergeCell ref="C1220:G1220"/>
    <mergeCell ref="C842:G842"/>
    <mergeCell ref="C881:G881"/>
    <mergeCell ref="C899:G899"/>
    <mergeCell ref="C910:G910"/>
    <mergeCell ref="C920:G920"/>
    <mergeCell ref="C932:G932"/>
    <mergeCell ref="C945:G945"/>
    <mergeCell ref="C955:G955"/>
    <mergeCell ref="C965:G965"/>
    <mergeCell ref="C974:G974"/>
    <mergeCell ref="C984:G984"/>
    <mergeCell ref="C999:G999"/>
    <mergeCell ref="C1009:G1009"/>
    <mergeCell ref="C1030:G1030"/>
    <mergeCell ref="C1041:G1041"/>
    <mergeCell ref="C1054:G1054"/>
    <mergeCell ref="C1213:D1213"/>
    <mergeCell ref="C896:F896"/>
    <mergeCell ref="C897:F897"/>
    <mergeCell ref="C898:F898"/>
    <mergeCell ref="C919:F919"/>
    <mergeCell ref="C930:F930"/>
    <mergeCell ref="C931:F931"/>
    <mergeCell ref="C1117:G1117"/>
    <mergeCell ref="C1134:G1136"/>
    <mergeCell ref="C1048:G1049"/>
    <mergeCell ref="C840:G840"/>
    <mergeCell ref="C851:G851"/>
    <mergeCell ref="C890:G890"/>
    <mergeCell ref="C909:G909"/>
    <mergeCell ref="C918:G918"/>
    <mergeCell ref="C929:G929"/>
    <mergeCell ref="C941:G941"/>
    <mergeCell ref="C953:G953"/>
    <mergeCell ref="C963:G963"/>
    <mergeCell ref="C973:G973"/>
    <mergeCell ref="C982:G982"/>
    <mergeCell ref="C992:G992"/>
    <mergeCell ref="C1007:G1007"/>
    <mergeCell ref="C1017:G1017"/>
    <mergeCell ref="C1038:G1038"/>
    <mergeCell ref="C1050:G1050"/>
    <mergeCell ref="C1062:G1062"/>
    <mergeCell ref="C1073:G1073"/>
    <mergeCell ref="C1083:G1083"/>
    <mergeCell ref="C1094:G1094"/>
    <mergeCell ref="C1133:G1133"/>
    <mergeCell ref="C950:G950"/>
    <mergeCell ref="C960:G960"/>
    <mergeCell ref="C970:G970"/>
    <mergeCell ref="C979:G979"/>
    <mergeCell ref="C989:G989"/>
    <mergeCell ref="C843:D843"/>
    <mergeCell ref="C882:D882"/>
    <mergeCell ref="C900:D900"/>
    <mergeCell ref="C1175:G1175"/>
    <mergeCell ref="C1185:G1185"/>
    <mergeCell ref="C1196:G1196"/>
    <mergeCell ref="C1207:G1207"/>
    <mergeCell ref="C1218:G1218"/>
    <mergeCell ref="C839:G839"/>
    <mergeCell ref="C850:G850"/>
    <mergeCell ref="C889:G889"/>
    <mergeCell ref="C908:G908"/>
    <mergeCell ref="C917:G917"/>
    <mergeCell ref="C928:G928"/>
    <mergeCell ref="C939:G940"/>
    <mergeCell ref="C952:G952"/>
    <mergeCell ref="C962:G962"/>
    <mergeCell ref="C972:G972"/>
    <mergeCell ref="C981:G981"/>
    <mergeCell ref="C991:G991"/>
    <mergeCell ref="C1006:G1006"/>
    <mergeCell ref="C1016:G1016"/>
    <mergeCell ref="C1037:G1037"/>
    <mergeCell ref="C1061:G1061"/>
    <mergeCell ref="C1072:G1072"/>
    <mergeCell ref="C1082:G1082"/>
    <mergeCell ref="C1093:G1093"/>
    <mergeCell ref="C1132:G1132"/>
    <mergeCell ref="C1144:G1144"/>
    <mergeCell ref="C1154:G1154"/>
    <mergeCell ref="C1164:G1164"/>
    <mergeCell ref="C1174:G1174"/>
    <mergeCell ref="C1086:G1086"/>
    <mergeCell ref="C1097:G1097"/>
    <mergeCell ref="C1107:G1107"/>
    <mergeCell ref="C1206:G1206"/>
    <mergeCell ref="C1217:G1217"/>
    <mergeCell ref="C838:G838"/>
    <mergeCell ref="C849:G849"/>
    <mergeCell ref="C888:G888"/>
    <mergeCell ref="C907:G907"/>
    <mergeCell ref="C916:G916"/>
    <mergeCell ref="C927:G927"/>
    <mergeCell ref="C938:G938"/>
    <mergeCell ref="C951:G951"/>
    <mergeCell ref="C961:G961"/>
    <mergeCell ref="C971:G971"/>
    <mergeCell ref="C980:G980"/>
    <mergeCell ref="C990:G990"/>
    <mergeCell ref="C1005:G1005"/>
    <mergeCell ref="C1015:G1015"/>
    <mergeCell ref="C1036:G1036"/>
    <mergeCell ref="C1047:G1047"/>
    <mergeCell ref="C1060:G1060"/>
    <mergeCell ref="C1071:G1071"/>
    <mergeCell ref="C1081:G1081"/>
    <mergeCell ref="C1092:G1092"/>
    <mergeCell ref="C1103:G1103"/>
    <mergeCell ref="C1113:G1113"/>
    <mergeCell ref="C1123:G1123"/>
    <mergeCell ref="C887:G887"/>
    <mergeCell ref="C906:G906"/>
    <mergeCell ref="C915:G915"/>
    <mergeCell ref="C926:G926"/>
    <mergeCell ref="C937:G937"/>
    <mergeCell ref="C1145:G1145"/>
    <mergeCell ref="C1155:G1155"/>
    <mergeCell ref="B949:G949"/>
    <mergeCell ref="B959:G959"/>
    <mergeCell ref="B969:G969"/>
    <mergeCell ref="B978:G978"/>
    <mergeCell ref="B988:G988"/>
    <mergeCell ref="B1003:G1003"/>
    <mergeCell ref="B1013:G1013"/>
    <mergeCell ref="B1034:G1034"/>
    <mergeCell ref="B1045:G1045"/>
    <mergeCell ref="B1058:G1058"/>
    <mergeCell ref="B1069:G1069"/>
    <mergeCell ref="B1079:G1079"/>
    <mergeCell ref="B1090:G1090"/>
    <mergeCell ref="C1056:D1056"/>
    <mergeCell ref="C1043:D1043"/>
    <mergeCell ref="B925:G925"/>
    <mergeCell ref="B905:G905"/>
    <mergeCell ref="B914:G914"/>
    <mergeCell ref="C1004:G1004"/>
    <mergeCell ref="C1014:G1014"/>
    <mergeCell ref="C1035:G1035"/>
    <mergeCell ref="C1046:G1046"/>
    <mergeCell ref="C1059:G1059"/>
    <mergeCell ref="C1070:G1070"/>
    <mergeCell ref="C1080:G1080"/>
    <mergeCell ref="C956:D956"/>
    <mergeCell ref="C966:D966"/>
    <mergeCell ref="C975:D975"/>
    <mergeCell ref="C985:D985"/>
    <mergeCell ref="C1000:D1000"/>
    <mergeCell ref="C1010:D1010"/>
    <mergeCell ref="C1031:D1031"/>
    <mergeCell ref="C1166:G1166"/>
    <mergeCell ref="C1176:G1176"/>
    <mergeCell ref="B1143:G1143"/>
    <mergeCell ref="B1153:G1153"/>
    <mergeCell ref="C1146:G1146"/>
    <mergeCell ref="C1156:G1156"/>
    <mergeCell ref="C1063:F1063"/>
    <mergeCell ref="C1064:F1064"/>
    <mergeCell ref="C1067:D1067"/>
    <mergeCell ref="B1163:G1163"/>
    <mergeCell ref="B1101:G1101"/>
    <mergeCell ref="B1111:G1111"/>
    <mergeCell ref="B1121:G1121"/>
    <mergeCell ref="B1131:G1131"/>
    <mergeCell ref="C1091:G1091"/>
    <mergeCell ref="C1102:G1102"/>
    <mergeCell ref="C1112:G1112"/>
    <mergeCell ref="C1122:G1122"/>
    <mergeCell ref="C1104:G1104"/>
    <mergeCell ref="C1114:G1114"/>
    <mergeCell ref="C1124:G1124"/>
    <mergeCell ref="C1105:G1105"/>
    <mergeCell ref="C1115:G1115"/>
    <mergeCell ref="C1125:G1125"/>
    <mergeCell ref="C1127:G1127"/>
    <mergeCell ref="C1087:D1087"/>
    <mergeCell ref="C1098:D1098"/>
    <mergeCell ref="C1108:D1108"/>
    <mergeCell ref="C1118:D1118"/>
    <mergeCell ref="C1066:D1066"/>
    <mergeCell ref="C1076:D1076"/>
    <mergeCell ref="C1165:G1165"/>
    <mergeCell ref="B886:G886"/>
    <mergeCell ref="C872:F872"/>
    <mergeCell ref="C873:F873"/>
    <mergeCell ref="C874:F874"/>
    <mergeCell ref="C875:F875"/>
    <mergeCell ref="C876:F876"/>
    <mergeCell ref="C877:F877"/>
    <mergeCell ref="C878:F878"/>
    <mergeCell ref="C879:F879"/>
    <mergeCell ref="C880:F880"/>
    <mergeCell ref="G883:G884"/>
    <mergeCell ref="C883:D883"/>
    <mergeCell ref="C884:D884"/>
    <mergeCell ref="B836:G836"/>
    <mergeCell ref="B847:G847"/>
    <mergeCell ref="C837:G837"/>
    <mergeCell ref="C848:G848"/>
    <mergeCell ref="C844:D844"/>
    <mergeCell ref="C845:D845"/>
    <mergeCell ref="C795:G795"/>
    <mergeCell ref="C796:D796"/>
    <mergeCell ref="C797:D797"/>
    <mergeCell ref="B799:G799"/>
    <mergeCell ref="C800:G800"/>
    <mergeCell ref="C801:G801"/>
    <mergeCell ref="C802:G802"/>
    <mergeCell ref="C803:G803"/>
    <mergeCell ref="C804:G804"/>
    <mergeCell ref="C805:D805"/>
    <mergeCell ref="C806:D806"/>
    <mergeCell ref="B808:G808"/>
    <mergeCell ref="C809:G809"/>
    <mergeCell ref="C810:G810"/>
    <mergeCell ref="C811:G811"/>
    <mergeCell ref="C812:G812"/>
    <mergeCell ref="C813:F813"/>
    <mergeCell ref="C781:G781"/>
    <mergeCell ref="C782:D782"/>
    <mergeCell ref="C783:D783"/>
    <mergeCell ref="C784:D784"/>
    <mergeCell ref="C736:G736"/>
    <mergeCell ref="C737:G737"/>
    <mergeCell ref="C738:G738"/>
    <mergeCell ref="C739:F739"/>
    <mergeCell ref="C740:G740"/>
    <mergeCell ref="C741:D741"/>
    <mergeCell ref="C742:D742"/>
    <mergeCell ref="B744:G744"/>
    <mergeCell ref="C745:G745"/>
    <mergeCell ref="C746:G746"/>
    <mergeCell ref="C747:G747"/>
    <mergeCell ref="C748:G748"/>
    <mergeCell ref="C780:F780"/>
    <mergeCell ref="C779:F779"/>
    <mergeCell ref="C778:F778"/>
    <mergeCell ref="C777:F777"/>
    <mergeCell ref="C763:F763"/>
    <mergeCell ref="C762:F762"/>
    <mergeCell ref="C761:F761"/>
    <mergeCell ref="B714:G714"/>
    <mergeCell ref="C715:G715"/>
    <mergeCell ref="C716:G716"/>
    <mergeCell ref="C717:G717"/>
    <mergeCell ref="C718:G718"/>
    <mergeCell ref="C719:F719"/>
    <mergeCell ref="C720:G720"/>
    <mergeCell ref="C721:D721"/>
    <mergeCell ref="C722:D722"/>
    <mergeCell ref="B724:G724"/>
    <mergeCell ref="C725:G725"/>
    <mergeCell ref="C726:G726"/>
    <mergeCell ref="C727:G727"/>
    <mergeCell ref="C728:G728"/>
    <mergeCell ref="C729:F729"/>
    <mergeCell ref="C730:G730"/>
    <mergeCell ref="C760:F760"/>
    <mergeCell ref="C759:F759"/>
    <mergeCell ref="C758:F758"/>
    <mergeCell ref="C757:F757"/>
    <mergeCell ref="C756:F756"/>
    <mergeCell ref="C755:F755"/>
    <mergeCell ref="C754:F754"/>
    <mergeCell ref="C753:F753"/>
    <mergeCell ref="C752:F752"/>
    <mergeCell ref="C751:F751"/>
    <mergeCell ref="C750:F750"/>
    <mergeCell ref="C749:F749"/>
    <mergeCell ref="C673:F673"/>
    <mergeCell ref="C674:F674"/>
    <mergeCell ref="C675:F675"/>
    <mergeCell ref="C676:F676"/>
    <mergeCell ref="C731:D731"/>
    <mergeCell ref="C681:D681"/>
    <mergeCell ref="A683:G683"/>
    <mergeCell ref="B684:G684"/>
    <mergeCell ref="C685:G685"/>
    <mergeCell ref="C686:G686"/>
    <mergeCell ref="C687:G687"/>
    <mergeCell ref="C688:G688"/>
    <mergeCell ref="C689:G689"/>
    <mergeCell ref="C690:D690"/>
    <mergeCell ref="C691:D691"/>
    <mergeCell ref="B693:G693"/>
    <mergeCell ref="C694:G694"/>
    <mergeCell ref="C695:G695"/>
    <mergeCell ref="C696:G696"/>
    <mergeCell ref="C697:G697"/>
    <mergeCell ref="C698:F698"/>
    <mergeCell ref="C699:G699"/>
    <mergeCell ref="A721:A722"/>
    <mergeCell ref="B721:B722"/>
    <mergeCell ref="A731:A732"/>
    <mergeCell ref="B731:B732"/>
    <mergeCell ref="C732:D732"/>
    <mergeCell ref="C634:G634"/>
    <mergeCell ref="C635:G635"/>
    <mergeCell ref="C636:F636"/>
    <mergeCell ref="C637:G637"/>
    <mergeCell ref="C660:F660"/>
    <mergeCell ref="C661:F661"/>
    <mergeCell ref="C662:F662"/>
    <mergeCell ref="C663:F663"/>
    <mergeCell ref="C664:F664"/>
    <mergeCell ref="C665:F665"/>
    <mergeCell ref="C666:F666"/>
    <mergeCell ref="C667:F667"/>
    <mergeCell ref="C668:F668"/>
    <mergeCell ref="C669:F669"/>
    <mergeCell ref="C670:F670"/>
    <mergeCell ref="C671:F671"/>
    <mergeCell ref="C672:F672"/>
    <mergeCell ref="C588:F588"/>
    <mergeCell ref="C589:F589"/>
    <mergeCell ref="C590:F590"/>
    <mergeCell ref="C591:F591"/>
    <mergeCell ref="C592:F592"/>
    <mergeCell ref="C593:G593"/>
    <mergeCell ref="C594:D594"/>
    <mergeCell ref="C619:D619"/>
    <mergeCell ref="B621:G621"/>
    <mergeCell ref="C622:G622"/>
    <mergeCell ref="C623:G623"/>
    <mergeCell ref="C624:G624"/>
    <mergeCell ref="C625:G625"/>
    <mergeCell ref="C626:F626"/>
    <mergeCell ref="C627:G627"/>
    <mergeCell ref="C628:D628"/>
    <mergeCell ref="C629:D629"/>
    <mergeCell ref="B538:G538"/>
    <mergeCell ref="C539:G539"/>
    <mergeCell ref="C540:G540"/>
    <mergeCell ref="C541:G541"/>
    <mergeCell ref="C558:G558"/>
    <mergeCell ref="C559:D559"/>
    <mergeCell ref="C560:D560"/>
    <mergeCell ref="B562:G562"/>
    <mergeCell ref="C563:G563"/>
    <mergeCell ref="C564:G564"/>
    <mergeCell ref="C565:G565"/>
    <mergeCell ref="C566:G566"/>
    <mergeCell ref="C567:F567"/>
    <mergeCell ref="C568:G568"/>
    <mergeCell ref="C569:D569"/>
    <mergeCell ref="C570:D570"/>
    <mergeCell ref="B572:G572"/>
    <mergeCell ref="B474:G474"/>
    <mergeCell ref="C475:G475"/>
    <mergeCell ref="C499:G499"/>
    <mergeCell ref="C500:G500"/>
    <mergeCell ref="C501:G501"/>
    <mergeCell ref="C502:D502"/>
    <mergeCell ref="C503:D503"/>
    <mergeCell ref="C504:D504"/>
    <mergeCell ref="B506:G506"/>
    <mergeCell ref="C507:G507"/>
    <mergeCell ref="C508:G508"/>
    <mergeCell ref="C509:G509"/>
    <mergeCell ref="C510:G510"/>
    <mergeCell ref="C511:F511"/>
    <mergeCell ref="C512:G512"/>
    <mergeCell ref="C513:D513"/>
    <mergeCell ref="C514:D514"/>
    <mergeCell ref="C412:G412"/>
    <mergeCell ref="C413:D413"/>
    <mergeCell ref="C414:D414"/>
    <mergeCell ref="B416:G416"/>
    <mergeCell ref="C417:G417"/>
    <mergeCell ref="C418:G418"/>
    <mergeCell ref="C419:G419"/>
    <mergeCell ref="C420:G420"/>
    <mergeCell ref="C421:F421"/>
    <mergeCell ref="C422:F422"/>
    <mergeCell ref="C423:G423"/>
    <mergeCell ref="C424:D424"/>
    <mergeCell ref="C425:D425"/>
    <mergeCell ref="B427:G427"/>
    <mergeCell ref="C428:G428"/>
    <mergeCell ref="C429:G429"/>
    <mergeCell ref="G390:G393"/>
    <mergeCell ref="B395:G395"/>
    <mergeCell ref="C396:G396"/>
    <mergeCell ref="C397:G397"/>
    <mergeCell ref="C398:G398"/>
    <mergeCell ref="C399:G399"/>
    <mergeCell ref="C400:F400"/>
    <mergeCell ref="C401:F401"/>
    <mergeCell ref="C402:G402"/>
    <mergeCell ref="C403:D403"/>
    <mergeCell ref="C404:D404"/>
    <mergeCell ref="C405:D405"/>
    <mergeCell ref="B407:G407"/>
    <mergeCell ref="C408:G408"/>
    <mergeCell ref="C409:G409"/>
    <mergeCell ref="C410:G410"/>
    <mergeCell ref="C411:G411"/>
    <mergeCell ref="C355:D355"/>
    <mergeCell ref="C356:D356"/>
    <mergeCell ref="A350:A352"/>
    <mergeCell ref="B358:G358"/>
    <mergeCell ref="C359:G359"/>
    <mergeCell ref="C360:G360"/>
    <mergeCell ref="C361:G361"/>
    <mergeCell ref="C362:G362"/>
    <mergeCell ref="C319:D319"/>
    <mergeCell ref="C320:D320"/>
    <mergeCell ref="B322:G322"/>
    <mergeCell ref="C323:G323"/>
    <mergeCell ref="C324:G324"/>
    <mergeCell ref="C325:G325"/>
    <mergeCell ref="C326:G326"/>
    <mergeCell ref="C327:F327"/>
    <mergeCell ref="B334:G334"/>
    <mergeCell ref="C335:G335"/>
    <mergeCell ref="C336:G336"/>
    <mergeCell ref="C337:G337"/>
    <mergeCell ref="C338:G338"/>
    <mergeCell ref="C339:F339"/>
    <mergeCell ref="C340:F340"/>
    <mergeCell ref="C341:G341"/>
    <mergeCell ref="A384:A386"/>
    <mergeCell ref="B384:B386"/>
    <mergeCell ref="C364:F364"/>
    <mergeCell ref="C365:G365"/>
    <mergeCell ref="C366:D366"/>
    <mergeCell ref="C367:D367"/>
    <mergeCell ref="C368:D368"/>
    <mergeCell ref="A2062:G2062"/>
    <mergeCell ref="A1281:G1281"/>
    <mergeCell ref="A2060:G2060"/>
    <mergeCell ref="A2061:G2061"/>
    <mergeCell ref="C328:F328"/>
    <mergeCell ref="C329:F329"/>
    <mergeCell ref="C330:G330"/>
    <mergeCell ref="C331:D331"/>
    <mergeCell ref="C332:D332"/>
    <mergeCell ref="A1284:A1286"/>
    <mergeCell ref="B1284:B1286"/>
    <mergeCell ref="C1284:C1286"/>
    <mergeCell ref="D1284:D1286"/>
    <mergeCell ref="E1284:G1284"/>
    <mergeCell ref="E1285:E1286"/>
    <mergeCell ref="F1285:G1285"/>
    <mergeCell ref="A1283:G1283"/>
    <mergeCell ref="A1282:G1282"/>
    <mergeCell ref="B1202:B1203"/>
    <mergeCell ref="A1210:A1211"/>
    <mergeCell ref="B1210:B1211"/>
    <mergeCell ref="A1191:A1192"/>
    <mergeCell ref="B1191:B1192"/>
    <mergeCell ref="A1199:A1200"/>
    <mergeCell ref="B1199:B1200"/>
    <mergeCell ref="B651:B653"/>
    <mergeCell ref="A660:A677"/>
    <mergeCell ref="B660:B677"/>
    <mergeCell ref="C644:G644"/>
    <mergeCell ref="C645:G645"/>
    <mergeCell ref="C646:G646"/>
    <mergeCell ref="C647:F647"/>
    <mergeCell ref="C552:G552"/>
    <mergeCell ref="C553:G553"/>
    <mergeCell ref="C554:G554"/>
    <mergeCell ref="A2:G2"/>
    <mergeCell ref="B300:G300"/>
    <mergeCell ref="B301:D301"/>
    <mergeCell ref="B302:D302"/>
    <mergeCell ref="B303:D303"/>
    <mergeCell ref="B304:G304"/>
    <mergeCell ref="B305:D305"/>
    <mergeCell ref="B306:D306"/>
    <mergeCell ref="B308:D308"/>
    <mergeCell ref="B307:D307"/>
    <mergeCell ref="A579:A580"/>
    <mergeCell ref="B579:B580"/>
    <mergeCell ref="A1055:A1056"/>
    <mergeCell ref="B1055:B1056"/>
    <mergeCell ref="A1031:A1032"/>
    <mergeCell ref="B1031:B1032"/>
    <mergeCell ref="A825:A829"/>
    <mergeCell ref="B825:B829"/>
    <mergeCell ref="A831:A834"/>
    <mergeCell ref="B831:B834"/>
    <mergeCell ref="A939:A940"/>
    <mergeCell ref="B939:B940"/>
    <mergeCell ref="A679:A681"/>
    <mergeCell ref="B679:B681"/>
    <mergeCell ref="C678:G678"/>
    <mergeCell ref="C679:D679"/>
    <mergeCell ref="C680:D680"/>
    <mergeCell ref="A647:A649"/>
    <mergeCell ref="B647:B649"/>
    <mergeCell ref="B449:G449"/>
    <mergeCell ref="C450:G450"/>
    <mergeCell ref="C451:G451"/>
    <mergeCell ref="C648:F648"/>
    <mergeCell ref="C649:F649"/>
    <mergeCell ref="C650:G650"/>
    <mergeCell ref="C651:D651"/>
    <mergeCell ref="C652:D652"/>
    <mergeCell ref="C653:D653"/>
    <mergeCell ref="B655:G655"/>
    <mergeCell ref="C656:G656"/>
    <mergeCell ref="C657:G657"/>
    <mergeCell ref="C658:G658"/>
    <mergeCell ref="C659:G659"/>
    <mergeCell ref="A532:A533"/>
    <mergeCell ref="B532:B533"/>
    <mergeCell ref="A559:A560"/>
    <mergeCell ref="B559:B560"/>
    <mergeCell ref="B569:B570"/>
    <mergeCell ref="C542:G542"/>
    <mergeCell ref="C543:F543"/>
    <mergeCell ref="C544:F544"/>
    <mergeCell ref="C545:G545"/>
    <mergeCell ref="C546:D546"/>
    <mergeCell ref="C547:D547"/>
    <mergeCell ref="C548:D548"/>
    <mergeCell ref="A546:A548"/>
    <mergeCell ref="B546:B548"/>
    <mergeCell ref="A555:A557"/>
    <mergeCell ref="B555:B557"/>
    <mergeCell ref="B550:G550"/>
    <mergeCell ref="C551:G551"/>
    <mergeCell ref="C391:D391"/>
    <mergeCell ref="C392:D392"/>
    <mergeCell ref="C393:D393"/>
    <mergeCell ref="A437:A438"/>
    <mergeCell ref="B437:B438"/>
    <mergeCell ref="A460:A461"/>
    <mergeCell ref="B460:B461"/>
    <mergeCell ref="A524:A525"/>
    <mergeCell ref="B524:B525"/>
    <mergeCell ref="C430:G430"/>
    <mergeCell ref="C431:G431"/>
    <mergeCell ref="C432:F432"/>
    <mergeCell ref="C433:F433"/>
    <mergeCell ref="C434:F434"/>
    <mergeCell ref="C435:F435"/>
    <mergeCell ref="C436:G436"/>
    <mergeCell ref="C437:D437"/>
    <mergeCell ref="C438:D438"/>
    <mergeCell ref="B440:G440"/>
    <mergeCell ref="C441:G441"/>
    <mergeCell ref="A432:A435"/>
    <mergeCell ref="B432:B435"/>
    <mergeCell ref="A446:A447"/>
    <mergeCell ref="B446:B447"/>
    <mergeCell ref="A454:A458"/>
    <mergeCell ref="B454:B458"/>
    <mergeCell ref="C442:G442"/>
    <mergeCell ref="C443:G443"/>
    <mergeCell ref="C444:G444"/>
    <mergeCell ref="C445:G445"/>
    <mergeCell ref="C446:D446"/>
    <mergeCell ref="C447:D447"/>
    <mergeCell ref="A46:A48"/>
    <mergeCell ref="A10:A12"/>
    <mergeCell ref="A4:G4"/>
    <mergeCell ref="A3:G3"/>
    <mergeCell ref="A5:G5"/>
    <mergeCell ref="B187:D187"/>
    <mergeCell ref="A129:A131"/>
    <mergeCell ref="A98:A100"/>
    <mergeCell ref="A86:A88"/>
    <mergeCell ref="B207:D207"/>
    <mergeCell ref="B206:D206"/>
    <mergeCell ref="B205:D205"/>
    <mergeCell ref="B204:D204"/>
    <mergeCell ref="B202:D202"/>
    <mergeCell ref="B203:D203"/>
    <mergeCell ref="B271:D271"/>
    <mergeCell ref="B272:D272"/>
    <mergeCell ref="B265:D265"/>
    <mergeCell ref="B266:D266"/>
    <mergeCell ref="B267:D267"/>
    <mergeCell ref="B241:D241"/>
    <mergeCell ref="B242:D242"/>
    <mergeCell ref="B243:D243"/>
    <mergeCell ref="B244:D244"/>
    <mergeCell ref="B245:D245"/>
    <mergeCell ref="B246:D246"/>
    <mergeCell ref="B235:D235"/>
    <mergeCell ref="B236:D236"/>
    <mergeCell ref="B237:D237"/>
    <mergeCell ref="B238:D238"/>
    <mergeCell ref="B240:D240"/>
    <mergeCell ref="B239:D239"/>
    <mergeCell ref="A339:A340"/>
    <mergeCell ref="B339:B340"/>
    <mergeCell ref="A331:A332"/>
    <mergeCell ref="B331:B332"/>
    <mergeCell ref="A327:A329"/>
    <mergeCell ref="B327:B329"/>
    <mergeCell ref="A69:A71"/>
    <mergeCell ref="A61:A63"/>
    <mergeCell ref="B273:D273"/>
    <mergeCell ref="B274:D274"/>
    <mergeCell ref="B275:D275"/>
    <mergeCell ref="B276:D276"/>
    <mergeCell ref="C316:G316"/>
    <mergeCell ref="C315:G315"/>
    <mergeCell ref="C314:G314"/>
    <mergeCell ref="C317:G317"/>
    <mergeCell ref="C318:G318"/>
    <mergeCell ref="B313:G313"/>
    <mergeCell ref="A319:A320"/>
    <mergeCell ref="B319:B320"/>
    <mergeCell ref="A311:G311"/>
    <mergeCell ref="A312:G312"/>
    <mergeCell ref="B295:D295"/>
    <mergeCell ref="B296:D296"/>
    <mergeCell ref="B297:D297"/>
    <mergeCell ref="B298:D298"/>
    <mergeCell ref="B299:D299"/>
    <mergeCell ref="B309:G309"/>
    <mergeCell ref="B290:D290"/>
    <mergeCell ref="B289:D289"/>
    <mergeCell ref="B291:D291"/>
    <mergeCell ref="B292:D292"/>
    <mergeCell ref="B293:D293"/>
    <mergeCell ref="B294:D294"/>
    <mergeCell ref="B281:D281"/>
    <mergeCell ref="B279:D279"/>
    <mergeCell ref="B282:D282"/>
    <mergeCell ref="B260:D260"/>
    <mergeCell ref="B261:D261"/>
    <mergeCell ref="B262:D262"/>
    <mergeCell ref="B263:D263"/>
    <mergeCell ref="B264:D264"/>
    <mergeCell ref="B283:D283"/>
    <mergeCell ref="B284:D284"/>
    <mergeCell ref="B285:D285"/>
    <mergeCell ref="B286:D286"/>
    <mergeCell ref="B287:D287"/>
    <mergeCell ref="B288:D288"/>
    <mergeCell ref="B277:D277"/>
    <mergeCell ref="B278:D278"/>
    <mergeCell ref="B280:D280"/>
    <mergeCell ref="B253:D253"/>
    <mergeCell ref="B254:D254"/>
    <mergeCell ref="B255:D255"/>
    <mergeCell ref="B256:D256"/>
    <mergeCell ref="B257:D257"/>
    <mergeCell ref="B258:D258"/>
    <mergeCell ref="B248:D248"/>
    <mergeCell ref="B247:D247"/>
    <mergeCell ref="B249:D249"/>
    <mergeCell ref="B250:D250"/>
    <mergeCell ref="B251:D251"/>
    <mergeCell ref="B252:D252"/>
    <mergeCell ref="B269:D269"/>
    <mergeCell ref="B268:D268"/>
    <mergeCell ref="B270:D270"/>
    <mergeCell ref="B259:D259"/>
    <mergeCell ref="B229:D229"/>
    <mergeCell ref="B230:D230"/>
    <mergeCell ref="B231:D231"/>
    <mergeCell ref="B233:D233"/>
    <mergeCell ref="B232:D232"/>
    <mergeCell ref="B234:D234"/>
    <mergeCell ref="B223:D223"/>
    <mergeCell ref="B224:D224"/>
    <mergeCell ref="B225:D225"/>
    <mergeCell ref="B227:D227"/>
    <mergeCell ref="B226:D226"/>
    <mergeCell ref="B228:D228"/>
    <mergeCell ref="B217:D217"/>
    <mergeCell ref="B218:D218"/>
    <mergeCell ref="B219:D219"/>
    <mergeCell ref="B220:D220"/>
    <mergeCell ref="B221:D221"/>
    <mergeCell ref="B222:D222"/>
    <mergeCell ref="B216:C216"/>
    <mergeCell ref="B214:D214"/>
    <mergeCell ref="B213:D213"/>
    <mergeCell ref="B212:D212"/>
    <mergeCell ref="B211:D211"/>
    <mergeCell ref="B215:D215"/>
    <mergeCell ref="B210:D210"/>
    <mergeCell ref="B209:D209"/>
    <mergeCell ref="B208:D208"/>
    <mergeCell ref="B201:D201"/>
    <mergeCell ref="B200:D200"/>
    <mergeCell ref="B199:D199"/>
    <mergeCell ref="B198:D198"/>
    <mergeCell ref="B193:D193"/>
    <mergeCell ref="B194:D194"/>
    <mergeCell ref="B195:D195"/>
    <mergeCell ref="B196:D196"/>
    <mergeCell ref="B188:D188"/>
    <mergeCell ref="B189:D189"/>
    <mergeCell ref="B190:D190"/>
    <mergeCell ref="B191:D191"/>
    <mergeCell ref="B192:G192"/>
    <mergeCell ref="B182:D182"/>
    <mergeCell ref="B183:D183"/>
    <mergeCell ref="B184:D184"/>
    <mergeCell ref="B185:D185"/>
    <mergeCell ref="B186:G186"/>
    <mergeCell ref="B176:D176"/>
    <mergeCell ref="B177:D177"/>
    <mergeCell ref="B178:D178"/>
    <mergeCell ref="B179:D179"/>
    <mergeCell ref="B180:D180"/>
    <mergeCell ref="B181:D181"/>
    <mergeCell ref="B169:D169"/>
    <mergeCell ref="B170:D170"/>
    <mergeCell ref="B171:D171"/>
    <mergeCell ref="B172:D172"/>
    <mergeCell ref="B173:D173"/>
    <mergeCell ref="B175:D175"/>
    <mergeCell ref="B174:D174"/>
    <mergeCell ref="B163:D163"/>
    <mergeCell ref="B164:D164"/>
    <mergeCell ref="B165:D165"/>
    <mergeCell ref="B166:D166"/>
    <mergeCell ref="B167:D167"/>
    <mergeCell ref="B168:D168"/>
    <mergeCell ref="B157:D157"/>
    <mergeCell ref="B158:D158"/>
    <mergeCell ref="B159:D159"/>
    <mergeCell ref="B160:D160"/>
    <mergeCell ref="B161:D161"/>
    <mergeCell ref="B162:D162"/>
    <mergeCell ref="B151:D151"/>
    <mergeCell ref="B152:D152"/>
    <mergeCell ref="B153:D153"/>
    <mergeCell ref="B154:D154"/>
    <mergeCell ref="B155:D155"/>
    <mergeCell ref="B156:D156"/>
    <mergeCell ref="B145:D145"/>
    <mergeCell ref="B146:D146"/>
    <mergeCell ref="B147:D147"/>
    <mergeCell ref="B148:D148"/>
    <mergeCell ref="B149:D149"/>
    <mergeCell ref="B150:D150"/>
    <mergeCell ref="B140:G140"/>
    <mergeCell ref="B141:G141"/>
    <mergeCell ref="B142:D142"/>
    <mergeCell ref="B143:D143"/>
    <mergeCell ref="B144:D144"/>
    <mergeCell ref="B128:G128"/>
    <mergeCell ref="B129:B131"/>
    <mergeCell ref="C129:C131"/>
    <mergeCell ref="D129:D131"/>
    <mergeCell ref="E129:G129"/>
    <mergeCell ref="E130:E131"/>
    <mergeCell ref="B8:G8"/>
    <mergeCell ref="B9:G9"/>
    <mergeCell ref="B10:B12"/>
    <mergeCell ref="C10:C12"/>
    <mergeCell ref="D10:D12"/>
    <mergeCell ref="E10:G10"/>
    <mergeCell ref="E11:E12"/>
    <mergeCell ref="F11:G11"/>
    <mergeCell ref="B97:G97"/>
    <mergeCell ref="B98:B100"/>
    <mergeCell ref="C98:C100"/>
    <mergeCell ref="D98:D100"/>
    <mergeCell ref="E98:G98"/>
    <mergeCell ref="E99:E100"/>
    <mergeCell ref="F99:G99"/>
    <mergeCell ref="B85:G85"/>
    <mergeCell ref="B86:B88"/>
    <mergeCell ref="C86:C88"/>
    <mergeCell ref="D86:D88"/>
    <mergeCell ref="E86:G86"/>
    <mergeCell ref="E87:E88"/>
    <mergeCell ref="F87:G87"/>
    <mergeCell ref="B68:G68"/>
    <mergeCell ref="B69:B71"/>
    <mergeCell ref="C69:C71"/>
    <mergeCell ref="D69:D71"/>
    <mergeCell ref="E69:G69"/>
    <mergeCell ref="E70:E71"/>
    <mergeCell ref="F70:G70"/>
    <mergeCell ref="B6:G6"/>
    <mergeCell ref="B7:G7"/>
    <mergeCell ref="A1:G1"/>
    <mergeCell ref="A2046:G2046"/>
    <mergeCell ref="A2047:G2047"/>
    <mergeCell ref="A2048:G2048"/>
    <mergeCell ref="A2049:G2049"/>
    <mergeCell ref="A2050:G2050"/>
    <mergeCell ref="A2051:G2051"/>
    <mergeCell ref="B45:G45"/>
    <mergeCell ref="C348:G348"/>
    <mergeCell ref="C349:G349"/>
    <mergeCell ref="C350:F350"/>
    <mergeCell ref="C351:F351"/>
    <mergeCell ref="C352:F352"/>
    <mergeCell ref="C353:G353"/>
    <mergeCell ref="C354:D354"/>
    <mergeCell ref="A363:A364"/>
    <mergeCell ref="B363:B364"/>
    <mergeCell ref="A366:A368"/>
    <mergeCell ref="B366:B368"/>
    <mergeCell ref="A376:A377"/>
    <mergeCell ref="B376:B377"/>
    <mergeCell ref="C363:F363"/>
    <mergeCell ref="A2052:G2052"/>
    <mergeCell ref="A2053:G2053"/>
    <mergeCell ref="A2054:G2054"/>
    <mergeCell ref="A2055:G2055"/>
    <mergeCell ref="A2056:G2056"/>
    <mergeCell ref="A2057:G2057"/>
    <mergeCell ref="A2058:G2058"/>
    <mergeCell ref="A2059:G2059"/>
    <mergeCell ref="B61:B63"/>
    <mergeCell ref="C61:C63"/>
    <mergeCell ref="D61:D63"/>
    <mergeCell ref="E61:G61"/>
    <mergeCell ref="E62:E63"/>
    <mergeCell ref="F62:G62"/>
    <mergeCell ref="C46:C48"/>
    <mergeCell ref="D46:D48"/>
    <mergeCell ref="E46:G46"/>
    <mergeCell ref="E47:E48"/>
    <mergeCell ref="F47:G47"/>
    <mergeCell ref="B60:G60"/>
    <mergeCell ref="F130:G130"/>
    <mergeCell ref="B46:B48"/>
    <mergeCell ref="B350:B352"/>
    <mergeCell ref="A354:A356"/>
    <mergeCell ref="B354:B356"/>
    <mergeCell ref="A342:A343"/>
    <mergeCell ref="B342:B343"/>
    <mergeCell ref="C342:D342"/>
    <mergeCell ref="C343:D343"/>
    <mergeCell ref="B345:G345"/>
    <mergeCell ref="C346:G346"/>
    <mergeCell ref="C347:G347"/>
    <mergeCell ref="B370:G370"/>
    <mergeCell ref="C371:G371"/>
    <mergeCell ref="C372:G372"/>
    <mergeCell ref="C373:G373"/>
    <mergeCell ref="C374:G374"/>
    <mergeCell ref="C375:G375"/>
    <mergeCell ref="C376:D376"/>
    <mergeCell ref="C377:D377"/>
    <mergeCell ref="A388:A393"/>
    <mergeCell ref="B388:B393"/>
    <mergeCell ref="A400:A401"/>
    <mergeCell ref="B400:B401"/>
    <mergeCell ref="A403:A405"/>
    <mergeCell ref="B403:B405"/>
    <mergeCell ref="A421:A422"/>
    <mergeCell ref="B421:B422"/>
    <mergeCell ref="A424:A425"/>
    <mergeCell ref="B424:B425"/>
    <mergeCell ref="A413:A414"/>
    <mergeCell ref="B413:B414"/>
    <mergeCell ref="B379:G379"/>
    <mergeCell ref="C380:G380"/>
    <mergeCell ref="C381:G381"/>
    <mergeCell ref="C382:G382"/>
    <mergeCell ref="C383:G383"/>
    <mergeCell ref="C384:F384"/>
    <mergeCell ref="C385:F385"/>
    <mergeCell ref="C386:F386"/>
    <mergeCell ref="C387:G387"/>
    <mergeCell ref="C388:D388"/>
    <mergeCell ref="C389:D389"/>
    <mergeCell ref="C390:D390"/>
    <mergeCell ref="C452:G452"/>
    <mergeCell ref="C453:G453"/>
    <mergeCell ref="C454:F454"/>
    <mergeCell ref="C455:F455"/>
    <mergeCell ref="C456:F456"/>
    <mergeCell ref="A468:A469"/>
    <mergeCell ref="B468:B469"/>
    <mergeCell ref="A471:A472"/>
    <mergeCell ref="B471:B472"/>
    <mergeCell ref="A479:A481"/>
    <mergeCell ref="B479:B481"/>
    <mergeCell ref="C476:G476"/>
    <mergeCell ref="C477:G477"/>
    <mergeCell ref="C478:G478"/>
    <mergeCell ref="C479:F479"/>
    <mergeCell ref="C480:F480"/>
    <mergeCell ref="C481:F481"/>
    <mergeCell ref="C457:F457"/>
    <mergeCell ref="C458:F458"/>
    <mergeCell ref="C459:G459"/>
    <mergeCell ref="C460:D460"/>
    <mergeCell ref="C461:D461"/>
    <mergeCell ref="B463:G463"/>
    <mergeCell ref="C464:G464"/>
    <mergeCell ref="C465:G465"/>
    <mergeCell ref="C466:G466"/>
    <mergeCell ref="C467:G467"/>
    <mergeCell ref="C468:F468"/>
    <mergeCell ref="C469:F469"/>
    <mergeCell ref="C470:G470"/>
    <mergeCell ref="C471:D471"/>
    <mergeCell ref="C472:D472"/>
    <mergeCell ref="A483:A484"/>
    <mergeCell ref="B483:B484"/>
    <mergeCell ref="A493:A494"/>
    <mergeCell ref="B493:B494"/>
    <mergeCell ref="C482:G482"/>
    <mergeCell ref="C483:D483"/>
    <mergeCell ref="C484:D484"/>
    <mergeCell ref="B486:G486"/>
    <mergeCell ref="C487:G487"/>
    <mergeCell ref="C488:G488"/>
    <mergeCell ref="C489:G489"/>
    <mergeCell ref="C490:G490"/>
    <mergeCell ref="C491:F491"/>
    <mergeCell ref="C492:G492"/>
    <mergeCell ref="C493:D493"/>
    <mergeCell ref="C494:D494"/>
    <mergeCell ref="B496:G496"/>
    <mergeCell ref="C497:G497"/>
    <mergeCell ref="C498:G498"/>
    <mergeCell ref="A502:A504"/>
    <mergeCell ref="B502:B504"/>
    <mergeCell ref="A513:A514"/>
    <mergeCell ref="B513:B514"/>
    <mergeCell ref="A521:A522"/>
    <mergeCell ref="B521:B522"/>
    <mergeCell ref="C518:G518"/>
    <mergeCell ref="C519:G519"/>
    <mergeCell ref="C520:G520"/>
    <mergeCell ref="C521:F521"/>
    <mergeCell ref="C522:F522"/>
    <mergeCell ref="A535:A536"/>
    <mergeCell ref="B535:B536"/>
    <mergeCell ref="A543:A544"/>
    <mergeCell ref="B543:B544"/>
    <mergeCell ref="B516:G516"/>
    <mergeCell ref="C517:G517"/>
    <mergeCell ref="C523:G523"/>
    <mergeCell ref="C524:D524"/>
    <mergeCell ref="C525:D525"/>
    <mergeCell ref="B527:G527"/>
    <mergeCell ref="C528:G528"/>
    <mergeCell ref="C529:G529"/>
    <mergeCell ref="C530:G530"/>
    <mergeCell ref="C531:G531"/>
    <mergeCell ref="C532:F532"/>
    <mergeCell ref="C533:F533"/>
    <mergeCell ref="C534:G534"/>
    <mergeCell ref="C535:D535"/>
    <mergeCell ref="C536:D536"/>
    <mergeCell ref="C555:F555"/>
    <mergeCell ref="C556:F556"/>
    <mergeCell ref="C557:F557"/>
    <mergeCell ref="A588:A592"/>
    <mergeCell ref="B588:B592"/>
    <mergeCell ref="A594:A598"/>
    <mergeCell ref="B594:B598"/>
    <mergeCell ref="C595:D595"/>
    <mergeCell ref="C596:D596"/>
    <mergeCell ref="C597:D597"/>
    <mergeCell ref="C598:D598"/>
    <mergeCell ref="B600:G600"/>
    <mergeCell ref="C601:G601"/>
    <mergeCell ref="C602:G602"/>
    <mergeCell ref="A606:A607"/>
    <mergeCell ref="B606:B607"/>
    <mergeCell ref="A614:A615"/>
    <mergeCell ref="B614:B615"/>
    <mergeCell ref="C573:G573"/>
    <mergeCell ref="C574:G574"/>
    <mergeCell ref="C575:G575"/>
    <mergeCell ref="C576:G576"/>
    <mergeCell ref="C577:F577"/>
    <mergeCell ref="C578:G578"/>
    <mergeCell ref="C579:D579"/>
    <mergeCell ref="C580:D580"/>
    <mergeCell ref="A582:G582"/>
    <mergeCell ref="B583:G583"/>
    <mergeCell ref="C584:G584"/>
    <mergeCell ref="C585:G585"/>
    <mergeCell ref="C586:G586"/>
    <mergeCell ref="C587:G587"/>
    <mergeCell ref="A617:A619"/>
    <mergeCell ref="B617:B619"/>
    <mergeCell ref="C603:G603"/>
    <mergeCell ref="C604:G604"/>
    <mergeCell ref="C605:G605"/>
    <mergeCell ref="C606:D606"/>
    <mergeCell ref="C607:D607"/>
    <mergeCell ref="B609:G609"/>
    <mergeCell ref="C610:G610"/>
    <mergeCell ref="C611:G611"/>
    <mergeCell ref="C612:G612"/>
    <mergeCell ref="C613:G613"/>
    <mergeCell ref="C614:F614"/>
    <mergeCell ref="C615:F615"/>
    <mergeCell ref="C616:G616"/>
    <mergeCell ref="C617:D617"/>
    <mergeCell ref="C618:D618"/>
    <mergeCell ref="A628:A629"/>
    <mergeCell ref="B628:B629"/>
    <mergeCell ref="A638:A639"/>
    <mergeCell ref="B638:B639"/>
    <mergeCell ref="C638:D638"/>
    <mergeCell ref="C639:D639"/>
    <mergeCell ref="A641:G641"/>
    <mergeCell ref="B642:G642"/>
    <mergeCell ref="C643:G643"/>
    <mergeCell ref="C677:F677"/>
    <mergeCell ref="A690:A691"/>
    <mergeCell ref="B690:B691"/>
    <mergeCell ref="A700:A702"/>
    <mergeCell ref="B700:B702"/>
    <mergeCell ref="A711:A712"/>
    <mergeCell ref="B711:B712"/>
    <mergeCell ref="C700:D700"/>
    <mergeCell ref="C701:D701"/>
    <mergeCell ref="C702:D702"/>
    <mergeCell ref="C705:G705"/>
    <mergeCell ref="B704:G704"/>
    <mergeCell ref="C706:G706"/>
    <mergeCell ref="C707:G707"/>
    <mergeCell ref="C708:G708"/>
    <mergeCell ref="C709:F709"/>
    <mergeCell ref="C710:G710"/>
    <mergeCell ref="C711:D711"/>
    <mergeCell ref="C712:D712"/>
    <mergeCell ref="A651:A653"/>
    <mergeCell ref="B631:G631"/>
    <mergeCell ref="C632:G632"/>
    <mergeCell ref="C633:G633"/>
    <mergeCell ref="B734:G734"/>
    <mergeCell ref="C735:G735"/>
    <mergeCell ref="A741:A742"/>
    <mergeCell ref="B741:B742"/>
    <mergeCell ref="A749:A780"/>
    <mergeCell ref="B749:B780"/>
    <mergeCell ref="A782:A784"/>
    <mergeCell ref="B782:B784"/>
    <mergeCell ref="A791:A794"/>
    <mergeCell ref="B791:B794"/>
    <mergeCell ref="B786:G786"/>
    <mergeCell ref="C787:G787"/>
    <mergeCell ref="C788:G788"/>
    <mergeCell ref="C789:G789"/>
    <mergeCell ref="C790:G790"/>
    <mergeCell ref="C791:F791"/>
    <mergeCell ref="C792:F792"/>
    <mergeCell ref="C793:F793"/>
    <mergeCell ref="C794:F794"/>
    <mergeCell ref="C776:F776"/>
    <mergeCell ref="C775:F775"/>
    <mergeCell ref="C774:F774"/>
    <mergeCell ref="C773:F773"/>
    <mergeCell ref="C772:F772"/>
    <mergeCell ref="C771:F771"/>
    <mergeCell ref="C770:F770"/>
    <mergeCell ref="C769:F769"/>
    <mergeCell ref="C768:F768"/>
    <mergeCell ref="C767:F767"/>
    <mergeCell ref="C766:F766"/>
    <mergeCell ref="C765:F765"/>
    <mergeCell ref="C764:F764"/>
    <mergeCell ref="A796:A797"/>
    <mergeCell ref="B796:B797"/>
    <mergeCell ref="A805:A806"/>
    <mergeCell ref="B805:B806"/>
    <mergeCell ref="A815:A818"/>
    <mergeCell ref="B815:B818"/>
    <mergeCell ref="C814:G814"/>
    <mergeCell ref="C815:D815"/>
    <mergeCell ref="C816:D816"/>
    <mergeCell ref="C817:D817"/>
    <mergeCell ref="C818:D818"/>
    <mergeCell ref="A843:A845"/>
    <mergeCell ref="B843:B845"/>
    <mergeCell ref="A852:A880"/>
    <mergeCell ref="B852:B880"/>
    <mergeCell ref="A882:A884"/>
    <mergeCell ref="B882:B884"/>
    <mergeCell ref="B820:G820"/>
    <mergeCell ref="C821:G821"/>
    <mergeCell ref="C822:G822"/>
    <mergeCell ref="C823:G823"/>
    <mergeCell ref="C824:G824"/>
    <mergeCell ref="C825:F825"/>
    <mergeCell ref="C826:F826"/>
    <mergeCell ref="C827:F827"/>
    <mergeCell ref="C828:F828"/>
    <mergeCell ref="C829:F829"/>
    <mergeCell ref="C830:G830"/>
    <mergeCell ref="C831:D831"/>
    <mergeCell ref="C832:D832"/>
    <mergeCell ref="C833:D833"/>
    <mergeCell ref="C834:D834"/>
    <mergeCell ref="A891:A898"/>
    <mergeCell ref="B891:B898"/>
    <mergeCell ref="A900:A902"/>
    <mergeCell ref="B900:B902"/>
    <mergeCell ref="A911:A912"/>
    <mergeCell ref="B911:B912"/>
    <mergeCell ref="A921:A923"/>
    <mergeCell ref="B921:B923"/>
    <mergeCell ref="A930:A931"/>
    <mergeCell ref="B930:B931"/>
    <mergeCell ref="A933:A934"/>
    <mergeCell ref="B933:B934"/>
    <mergeCell ref="B936:G936"/>
    <mergeCell ref="A942:A944"/>
    <mergeCell ref="B942:B944"/>
    <mergeCell ref="A946:A947"/>
    <mergeCell ref="B946:B947"/>
    <mergeCell ref="C891:F891"/>
    <mergeCell ref="C892:F892"/>
    <mergeCell ref="C893:F893"/>
    <mergeCell ref="C894:F894"/>
    <mergeCell ref="C911:D911"/>
    <mergeCell ref="C921:D921"/>
    <mergeCell ref="C933:D933"/>
    <mergeCell ref="C946:D946"/>
    <mergeCell ref="C943:F943"/>
    <mergeCell ref="C942:F942"/>
    <mergeCell ref="C944:F944"/>
    <mergeCell ref="A956:A957"/>
    <mergeCell ref="B956:B957"/>
    <mergeCell ref="A966:A967"/>
    <mergeCell ref="B966:B967"/>
    <mergeCell ref="A975:A976"/>
    <mergeCell ref="B975:B976"/>
    <mergeCell ref="A985:A986"/>
    <mergeCell ref="B985:B986"/>
    <mergeCell ref="A993:A998"/>
    <mergeCell ref="B993:B998"/>
    <mergeCell ref="A1000:A1001"/>
    <mergeCell ref="B1000:B1001"/>
    <mergeCell ref="A1010:A1011"/>
    <mergeCell ref="B1010:B1011"/>
    <mergeCell ref="A1018:A1029"/>
    <mergeCell ref="B1018:B1029"/>
    <mergeCell ref="A1039:A1040"/>
    <mergeCell ref="B1039:B1040"/>
    <mergeCell ref="A1042:A1043"/>
    <mergeCell ref="B1042:B1043"/>
    <mergeCell ref="A1048:A1049"/>
    <mergeCell ref="B1048:B1049"/>
    <mergeCell ref="A1051:A1053"/>
    <mergeCell ref="B1051:B1053"/>
    <mergeCell ref="C1051:F1051"/>
    <mergeCell ref="C1052:F1052"/>
    <mergeCell ref="C1053:F1053"/>
    <mergeCell ref="A1063:A1064"/>
    <mergeCell ref="B1063:B1064"/>
    <mergeCell ref="A1066:A1067"/>
    <mergeCell ref="B1066:B1067"/>
    <mergeCell ref="C1074:F1074"/>
    <mergeCell ref="A1084:A1085"/>
    <mergeCell ref="B1084:B1085"/>
    <mergeCell ref="A1087:A1088"/>
    <mergeCell ref="B1087:B1088"/>
    <mergeCell ref="A1076:A1077"/>
    <mergeCell ref="B1076:B1077"/>
    <mergeCell ref="C1042:D1042"/>
    <mergeCell ref="C1055:D1055"/>
    <mergeCell ref="C1077:D1077"/>
    <mergeCell ref="C1088:D1088"/>
    <mergeCell ref="A1095:A1096"/>
    <mergeCell ref="B1095:B1096"/>
    <mergeCell ref="A1098:A1099"/>
    <mergeCell ref="B1098:B1099"/>
    <mergeCell ref="A1108:A1109"/>
    <mergeCell ref="B1108:B1109"/>
    <mergeCell ref="A1118:A1119"/>
    <mergeCell ref="B1118:B1119"/>
    <mergeCell ref="A1128:A1129"/>
    <mergeCell ref="B1128:B1129"/>
    <mergeCell ref="A1134:A1136"/>
    <mergeCell ref="B1134:B1136"/>
    <mergeCell ref="A1140:A1141"/>
    <mergeCell ref="B1140:B1141"/>
    <mergeCell ref="A1150:A1151"/>
    <mergeCell ref="B1150:B1151"/>
    <mergeCell ref="A1160:A1161"/>
    <mergeCell ref="B1160:B1161"/>
    <mergeCell ref="A1170:A1171"/>
    <mergeCell ref="B1170:B1171"/>
    <mergeCell ref="A1180:A1181"/>
    <mergeCell ref="B1180:B1181"/>
    <mergeCell ref="A1188:A1189"/>
    <mergeCell ref="B1188:B1189"/>
    <mergeCell ref="B1183:G1183"/>
    <mergeCell ref="C1186:G1186"/>
    <mergeCell ref="A1213:A1214"/>
    <mergeCell ref="B1213:B1214"/>
    <mergeCell ref="A1223:A1224"/>
    <mergeCell ref="B1223:B1224"/>
    <mergeCell ref="A1232:A1233"/>
    <mergeCell ref="B1232:B1233"/>
    <mergeCell ref="B1227:G1227"/>
    <mergeCell ref="C1228:G1228"/>
    <mergeCell ref="C1229:G1229"/>
    <mergeCell ref="C1230:G1230"/>
    <mergeCell ref="C1231:G1231"/>
    <mergeCell ref="C1232:F1232"/>
    <mergeCell ref="C1233:F1233"/>
    <mergeCell ref="B1216:G1216"/>
    <mergeCell ref="C1208:G1208"/>
    <mergeCell ref="C1219:G1219"/>
    <mergeCell ref="C1211:F1211"/>
    <mergeCell ref="C1221:F1221"/>
    <mergeCell ref="B1194:G1194"/>
    <mergeCell ref="B1205:G1205"/>
    <mergeCell ref="C1197:G1197"/>
    <mergeCell ref="B1173:G1173"/>
    <mergeCell ref="C1184:G1184"/>
    <mergeCell ref="C1195:G1195"/>
    <mergeCell ref="A1271:A1274"/>
    <mergeCell ref="B1271:B1274"/>
    <mergeCell ref="A1276:A1279"/>
    <mergeCell ref="B1276:B1279"/>
    <mergeCell ref="B1266:G1266"/>
    <mergeCell ref="C1267:G1267"/>
    <mergeCell ref="C1268:G1268"/>
    <mergeCell ref="C1269:G1269"/>
    <mergeCell ref="C1270:G1270"/>
    <mergeCell ref="C1277:D1277"/>
    <mergeCell ref="C1278:D1278"/>
    <mergeCell ref="C1279:D1279"/>
    <mergeCell ref="A1235:A1237"/>
    <mergeCell ref="B1235:B1237"/>
    <mergeCell ref="A1246:A1247"/>
    <mergeCell ref="B1246:B1247"/>
    <mergeCell ref="A1254:A1257"/>
    <mergeCell ref="B1254:B1257"/>
    <mergeCell ref="B1239:G1239"/>
    <mergeCell ref="B1249:G1249"/>
    <mergeCell ref="C1240:G1240"/>
    <mergeCell ref="C1250:G1250"/>
    <mergeCell ref="C1241:G1241"/>
    <mergeCell ref="C1251:G1251"/>
    <mergeCell ref="C1242:G1242"/>
    <mergeCell ref="C1252:G1252"/>
    <mergeCell ref="C1243:G1243"/>
    <mergeCell ref="C1253:G1253"/>
    <mergeCell ref="A1259:A1264"/>
    <mergeCell ref="B1259:B1264"/>
    <mergeCell ref="C1244:F1244"/>
    <mergeCell ref="C1254:F1254"/>
  </mergeCells>
  <printOptions horizontalCentered="1" verticalCentered="1"/>
  <pageMargins left="0.25" right="0.25" top="0.75" bottom="0.75" header="0.3" footer="0.3"/>
  <pageSetup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F46"/>
  <sheetViews>
    <sheetView view="pageBreakPreview" topLeftCell="A10" zoomScale="85" zoomScaleSheetLayoutView="85" workbookViewId="0">
      <selection activeCell="D27" sqref="D27"/>
    </sheetView>
  </sheetViews>
  <sheetFormatPr defaultRowHeight="15" x14ac:dyDescent="0.25"/>
  <cols>
    <col min="1" max="1" width="37.28515625" style="92" customWidth="1"/>
    <col min="2" max="2" width="13.7109375" style="99" customWidth="1"/>
    <col min="3" max="3" width="13.7109375" style="100" customWidth="1"/>
    <col min="4" max="4" width="12" style="92" customWidth="1"/>
    <col min="5" max="5" width="16.7109375" style="92" customWidth="1"/>
    <col min="6" max="6" width="15.7109375" style="92" customWidth="1"/>
    <col min="7" max="7" width="9.140625" style="92"/>
    <col min="8" max="8" width="9.42578125" style="92" bestFit="1" customWidth="1"/>
    <col min="9" max="9" width="17.140625" style="92" customWidth="1"/>
    <col min="10" max="254" width="9.140625" style="92"/>
    <col min="255" max="255" width="37.28515625" style="92" customWidth="1"/>
    <col min="256" max="256" width="12" style="92" customWidth="1"/>
    <col min="257" max="257" width="12.85546875" style="92" customWidth="1"/>
    <col min="258" max="258" width="15.140625" style="92" customWidth="1"/>
    <col min="259" max="259" width="14.7109375" style="92" customWidth="1"/>
    <col min="260" max="260" width="12" style="92" customWidth="1"/>
    <col min="261" max="261" width="16.7109375" style="92" customWidth="1"/>
    <col min="262" max="262" width="15.7109375" style="92" customWidth="1"/>
    <col min="263" max="263" width="9.140625" style="92"/>
    <col min="264" max="264" width="9.42578125" style="92" bestFit="1" customWidth="1"/>
    <col min="265" max="265" width="17.140625" style="92" customWidth="1"/>
    <col min="266" max="510" width="9.140625" style="92"/>
    <col min="511" max="511" width="37.28515625" style="92" customWidth="1"/>
    <col min="512" max="512" width="12" style="92" customWidth="1"/>
    <col min="513" max="513" width="12.85546875" style="92" customWidth="1"/>
    <col min="514" max="514" width="15.140625" style="92" customWidth="1"/>
    <col min="515" max="515" width="14.7109375" style="92" customWidth="1"/>
    <col min="516" max="516" width="12" style="92" customWidth="1"/>
    <col min="517" max="517" width="16.7109375" style="92" customWidth="1"/>
    <col min="518" max="518" width="15.7109375" style="92" customWidth="1"/>
    <col min="519" max="519" width="9.140625" style="92"/>
    <col min="520" max="520" width="9.42578125" style="92" bestFit="1" customWidth="1"/>
    <col min="521" max="521" width="17.140625" style="92" customWidth="1"/>
    <col min="522" max="766" width="9.140625" style="92"/>
    <col min="767" max="767" width="37.28515625" style="92" customWidth="1"/>
    <col min="768" max="768" width="12" style="92" customWidth="1"/>
    <col min="769" max="769" width="12.85546875" style="92" customWidth="1"/>
    <col min="770" max="770" width="15.140625" style="92" customWidth="1"/>
    <col min="771" max="771" width="14.7109375" style="92" customWidth="1"/>
    <col min="772" max="772" width="12" style="92" customWidth="1"/>
    <col min="773" max="773" width="16.7109375" style="92" customWidth="1"/>
    <col min="774" max="774" width="15.7109375" style="92" customWidth="1"/>
    <col min="775" max="775" width="9.140625" style="92"/>
    <col min="776" max="776" width="9.42578125" style="92" bestFit="1" customWidth="1"/>
    <col min="777" max="777" width="17.140625" style="92" customWidth="1"/>
    <col min="778" max="1022" width="9.140625" style="92"/>
    <col min="1023" max="1023" width="37.28515625" style="92" customWidth="1"/>
    <col min="1024" max="1024" width="12" style="92" customWidth="1"/>
    <col min="1025" max="1025" width="12.85546875" style="92" customWidth="1"/>
    <col min="1026" max="1026" width="15.140625" style="92" customWidth="1"/>
    <col min="1027" max="1027" width="14.7109375" style="92" customWidth="1"/>
    <col min="1028" max="1028" width="12" style="92" customWidth="1"/>
    <col min="1029" max="1029" width="16.7109375" style="92" customWidth="1"/>
    <col min="1030" max="1030" width="15.7109375" style="92" customWidth="1"/>
    <col min="1031" max="1031" width="9.140625" style="92"/>
    <col min="1032" max="1032" width="9.42578125" style="92" bestFit="1" customWidth="1"/>
    <col min="1033" max="1033" width="17.140625" style="92" customWidth="1"/>
    <col min="1034" max="1278" width="9.140625" style="92"/>
    <col min="1279" max="1279" width="37.28515625" style="92" customWidth="1"/>
    <col min="1280" max="1280" width="12" style="92" customWidth="1"/>
    <col min="1281" max="1281" width="12.85546875" style="92" customWidth="1"/>
    <col min="1282" max="1282" width="15.140625" style="92" customWidth="1"/>
    <col min="1283" max="1283" width="14.7109375" style="92" customWidth="1"/>
    <col min="1284" max="1284" width="12" style="92" customWidth="1"/>
    <col min="1285" max="1285" width="16.7109375" style="92" customWidth="1"/>
    <col min="1286" max="1286" width="15.7109375" style="92" customWidth="1"/>
    <col min="1287" max="1287" width="9.140625" style="92"/>
    <col min="1288" max="1288" width="9.42578125" style="92" bestFit="1" customWidth="1"/>
    <col min="1289" max="1289" width="17.140625" style="92" customWidth="1"/>
    <col min="1290" max="1534" width="9.140625" style="92"/>
    <col min="1535" max="1535" width="37.28515625" style="92" customWidth="1"/>
    <col min="1536" max="1536" width="12" style="92" customWidth="1"/>
    <col min="1537" max="1537" width="12.85546875" style="92" customWidth="1"/>
    <col min="1538" max="1538" width="15.140625" style="92" customWidth="1"/>
    <col min="1539" max="1539" width="14.7109375" style="92" customWidth="1"/>
    <col min="1540" max="1540" width="12" style="92" customWidth="1"/>
    <col min="1541" max="1541" width="16.7109375" style="92" customWidth="1"/>
    <col min="1542" max="1542" width="15.7109375" style="92" customWidth="1"/>
    <col min="1543" max="1543" width="9.140625" style="92"/>
    <col min="1544" max="1544" width="9.42578125" style="92" bestFit="1" customWidth="1"/>
    <col min="1545" max="1545" width="17.140625" style="92" customWidth="1"/>
    <col min="1546" max="1790" width="9.140625" style="92"/>
    <col min="1791" max="1791" width="37.28515625" style="92" customWidth="1"/>
    <col min="1792" max="1792" width="12" style="92" customWidth="1"/>
    <col min="1793" max="1793" width="12.85546875" style="92" customWidth="1"/>
    <col min="1794" max="1794" width="15.140625" style="92" customWidth="1"/>
    <col min="1795" max="1795" width="14.7109375" style="92" customWidth="1"/>
    <col min="1796" max="1796" width="12" style="92" customWidth="1"/>
    <col min="1797" max="1797" width="16.7109375" style="92" customWidth="1"/>
    <col min="1798" max="1798" width="15.7109375" style="92" customWidth="1"/>
    <col min="1799" max="1799" width="9.140625" style="92"/>
    <col min="1800" max="1800" width="9.42578125" style="92" bestFit="1" customWidth="1"/>
    <col min="1801" max="1801" width="17.140625" style="92" customWidth="1"/>
    <col min="1802" max="2046" width="9.140625" style="92"/>
    <col min="2047" max="2047" width="37.28515625" style="92" customWidth="1"/>
    <col min="2048" max="2048" width="12" style="92" customWidth="1"/>
    <col min="2049" max="2049" width="12.85546875" style="92" customWidth="1"/>
    <col min="2050" max="2050" width="15.140625" style="92" customWidth="1"/>
    <col min="2051" max="2051" width="14.7109375" style="92" customWidth="1"/>
    <col min="2052" max="2052" width="12" style="92" customWidth="1"/>
    <col min="2053" max="2053" width="16.7109375" style="92" customWidth="1"/>
    <col min="2054" max="2054" width="15.7109375" style="92" customWidth="1"/>
    <col min="2055" max="2055" width="9.140625" style="92"/>
    <col min="2056" max="2056" width="9.42578125" style="92" bestFit="1" customWidth="1"/>
    <col min="2057" max="2057" width="17.140625" style="92" customWidth="1"/>
    <col min="2058" max="2302" width="9.140625" style="92"/>
    <col min="2303" max="2303" width="37.28515625" style="92" customWidth="1"/>
    <col min="2304" max="2304" width="12" style="92" customWidth="1"/>
    <col min="2305" max="2305" width="12.85546875" style="92" customWidth="1"/>
    <col min="2306" max="2306" width="15.140625" style="92" customWidth="1"/>
    <col min="2307" max="2307" width="14.7109375" style="92" customWidth="1"/>
    <col min="2308" max="2308" width="12" style="92" customWidth="1"/>
    <col min="2309" max="2309" width="16.7109375" style="92" customWidth="1"/>
    <col min="2310" max="2310" width="15.7109375" style="92" customWidth="1"/>
    <col min="2311" max="2311" width="9.140625" style="92"/>
    <col min="2312" max="2312" width="9.42578125" style="92" bestFit="1" customWidth="1"/>
    <col min="2313" max="2313" width="17.140625" style="92" customWidth="1"/>
    <col min="2314" max="2558" width="9.140625" style="92"/>
    <col min="2559" max="2559" width="37.28515625" style="92" customWidth="1"/>
    <col min="2560" max="2560" width="12" style="92" customWidth="1"/>
    <col min="2561" max="2561" width="12.85546875" style="92" customWidth="1"/>
    <col min="2562" max="2562" width="15.140625" style="92" customWidth="1"/>
    <col min="2563" max="2563" width="14.7109375" style="92" customWidth="1"/>
    <col min="2564" max="2564" width="12" style="92" customWidth="1"/>
    <col min="2565" max="2565" width="16.7109375" style="92" customWidth="1"/>
    <col min="2566" max="2566" width="15.7109375" style="92" customWidth="1"/>
    <col min="2567" max="2567" width="9.140625" style="92"/>
    <col min="2568" max="2568" width="9.42578125" style="92" bestFit="1" customWidth="1"/>
    <col min="2569" max="2569" width="17.140625" style="92" customWidth="1"/>
    <col min="2570" max="2814" width="9.140625" style="92"/>
    <col min="2815" max="2815" width="37.28515625" style="92" customWidth="1"/>
    <col min="2816" max="2816" width="12" style="92" customWidth="1"/>
    <col min="2817" max="2817" width="12.85546875" style="92" customWidth="1"/>
    <col min="2818" max="2818" width="15.140625" style="92" customWidth="1"/>
    <col min="2819" max="2819" width="14.7109375" style="92" customWidth="1"/>
    <col min="2820" max="2820" width="12" style="92" customWidth="1"/>
    <col min="2821" max="2821" width="16.7109375" style="92" customWidth="1"/>
    <col min="2822" max="2822" width="15.7109375" style="92" customWidth="1"/>
    <col min="2823" max="2823" width="9.140625" style="92"/>
    <col min="2824" max="2824" width="9.42578125" style="92" bestFit="1" customWidth="1"/>
    <col min="2825" max="2825" width="17.140625" style="92" customWidth="1"/>
    <col min="2826" max="3070" width="9.140625" style="92"/>
    <col min="3071" max="3071" width="37.28515625" style="92" customWidth="1"/>
    <col min="3072" max="3072" width="12" style="92" customWidth="1"/>
    <col min="3073" max="3073" width="12.85546875" style="92" customWidth="1"/>
    <col min="3074" max="3074" width="15.140625" style="92" customWidth="1"/>
    <col min="3075" max="3075" width="14.7109375" style="92" customWidth="1"/>
    <col min="3076" max="3076" width="12" style="92" customWidth="1"/>
    <col min="3077" max="3077" width="16.7109375" style="92" customWidth="1"/>
    <col min="3078" max="3078" width="15.7109375" style="92" customWidth="1"/>
    <col min="3079" max="3079" width="9.140625" style="92"/>
    <col min="3080" max="3080" width="9.42578125" style="92" bestFit="1" customWidth="1"/>
    <col min="3081" max="3081" width="17.140625" style="92" customWidth="1"/>
    <col min="3082" max="3326" width="9.140625" style="92"/>
    <col min="3327" max="3327" width="37.28515625" style="92" customWidth="1"/>
    <col min="3328" max="3328" width="12" style="92" customWidth="1"/>
    <col min="3329" max="3329" width="12.85546875" style="92" customWidth="1"/>
    <col min="3330" max="3330" width="15.140625" style="92" customWidth="1"/>
    <col min="3331" max="3331" width="14.7109375" style="92" customWidth="1"/>
    <col min="3332" max="3332" width="12" style="92" customWidth="1"/>
    <col min="3333" max="3333" width="16.7109375" style="92" customWidth="1"/>
    <col min="3334" max="3334" width="15.7109375" style="92" customWidth="1"/>
    <col min="3335" max="3335" width="9.140625" style="92"/>
    <col min="3336" max="3336" width="9.42578125" style="92" bestFit="1" customWidth="1"/>
    <col min="3337" max="3337" width="17.140625" style="92" customWidth="1"/>
    <col min="3338" max="3582" width="9.140625" style="92"/>
    <col min="3583" max="3583" width="37.28515625" style="92" customWidth="1"/>
    <col min="3584" max="3584" width="12" style="92" customWidth="1"/>
    <col min="3585" max="3585" width="12.85546875" style="92" customWidth="1"/>
    <col min="3586" max="3586" width="15.140625" style="92" customWidth="1"/>
    <col min="3587" max="3587" width="14.7109375" style="92" customWidth="1"/>
    <col min="3588" max="3588" width="12" style="92" customWidth="1"/>
    <col min="3589" max="3589" width="16.7109375" style="92" customWidth="1"/>
    <col min="3590" max="3590" width="15.7109375" style="92" customWidth="1"/>
    <col min="3591" max="3591" width="9.140625" style="92"/>
    <col min="3592" max="3592" width="9.42578125" style="92" bestFit="1" customWidth="1"/>
    <col min="3593" max="3593" width="17.140625" style="92" customWidth="1"/>
    <col min="3594" max="3838" width="9.140625" style="92"/>
    <col min="3839" max="3839" width="37.28515625" style="92" customWidth="1"/>
    <col min="3840" max="3840" width="12" style="92" customWidth="1"/>
    <col min="3841" max="3841" width="12.85546875" style="92" customWidth="1"/>
    <col min="3842" max="3842" width="15.140625" style="92" customWidth="1"/>
    <col min="3843" max="3843" width="14.7109375" style="92" customWidth="1"/>
    <col min="3844" max="3844" width="12" style="92" customWidth="1"/>
    <col min="3845" max="3845" width="16.7109375" style="92" customWidth="1"/>
    <col min="3846" max="3846" width="15.7109375" style="92" customWidth="1"/>
    <col min="3847" max="3847" width="9.140625" style="92"/>
    <col min="3848" max="3848" width="9.42578125" style="92" bestFit="1" customWidth="1"/>
    <col min="3849" max="3849" width="17.140625" style="92" customWidth="1"/>
    <col min="3850" max="4094" width="9.140625" style="92"/>
    <col min="4095" max="4095" width="37.28515625" style="92" customWidth="1"/>
    <col min="4096" max="4096" width="12" style="92" customWidth="1"/>
    <col min="4097" max="4097" width="12.85546875" style="92" customWidth="1"/>
    <col min="4098" max="4098" width="15.140625" style="92" customWidth="1"/>
    <col min="4099" max="4099" width="14.7109375" style="92" customWidth="1"/>
    <col min="4100" max="4100" width="12" style="92" customWidth="1"/>
    <col min="4101" max="4101" width="16.7109375" style="92" customWidth="1"/>
    <col min="4102" max="4102" width="15.7109375" style="92" customWidth="1"/>
    <col min="4103" max="4103" width="9.140625" style="92"/>
    <col min="4104" max="4104" width="9.42578125" style="92" bestFit="1" customWidth="1"/>
    <col min="4105" max="4105" width="17.140625" style="92" customWidth="1"/>
    <col min="4106" max="4350" width="9.140625" style="92"/>
    <col min="4351" max="4351" width="37.28515625" style="92" customWidth="1"/>
    <col min="4352" max="4352" width="12" style="92" customWidth="1"/>
    <col min="4353" max="4353" width="12.85546875" style="92" customWidth="1"/>
    <col min="4354" max="4354" width="15.140625" style="92" customWidth="1"/>
    <col min="4355" max="4355" width="14.7109375" style="92" customWidth="1"/>
    <col min="4356" max="4356" width="12" style="92" customWidth="1"/>
    <col min="4357" max="4357" width="16.7109375" style="92" customWidth="1"/>
    <col min="4358" max="4358" width="15.7109375" style="92" customWidth="1"/>
    <col min="4359" max="4359" width="9.140625" style="92"/>
    <col min="4360" max="4360" width="9.42578125" style="92" bestFit="1" customWidth="1"/>
    <col min="4361" max="4361" width="17.140625" style="92" customWidth="1"/>
    <col min="4362" max="4606" width="9.140625" style="92"/>
    <col min="4607" max="4607" width="37.28515625" style="92" customWidth="1"/>
    <col min="4608" max="4608" width="12" style="92" customWidth="1"/>
    <col min="4609" max="4609" width="12.85546875" style="92" customWidth="1"/>
    <col min="4610" max="4610" width="15.140625" style="92" customWidth="1"/>
    <col min="4611" max="4611" width="14.7109375" style="92" customWidth="1"/>
    <col min="4612" max="4612" width="12" style="92" customWidth="1"/>
    <col min="4613" max="4613" width="16.7109375" style="92" customWidth="1"/>
    <col min="4614" max="4614" width="15.7109375" style="92" customWidth="1"/>
    <col min="4615" max="4615" width="9.140625" style="92"/>
    <col min="4616" max="4616" width="9.42578125" style="92" bestFit="1" customWidth="1"/>
    <col min="4617" max="4617" width="17.140625" style="92" customWidth="1"/>
    <col min="4618" max="4862" width="9.140625" style="92"/>
    <col min="4863" max="4863" width="37.28515625" style="92" customWidth="1"/>
    <col min="4864" max="4864" width="12" style="92" customWidth="1"/>
    <col min="4865" max="4865" width="12.85546875" style="92" customWidth="1"/>
    <col min="4866" max="4866" width="15.140625" style="92" customWidth="1"/>
    <col min="4867" max="4867" width="14.7109375" style="92" customWidth="1"/>
    <col min="4868" max="4868" width="12" style="92" customWidth="1"/>
    <col min="4869" max="4869" width="16.7109375" style="92" customWidth="1"/>
    <col min="4870" max="4870" width="15.7109375" style="92" customWidth="1"/>
    <col min="4871" max="4871" width="9.140625" style="92"/>
    <col min="4872" max="4872" width="9.42578125" style="92" bestFit="1" customWidth="1"/>
    <col min="4873" max="4873" width="17.140625" style="92" customWidth="1"/>
    <col min="4874" max="5118" width="9.140625" style="92"/>
    <col min="5119" max="5119" width="37.28515625" style="92" customWidth="1"/>
    <col min="5120" max="5120" width="12" style="92" customWidth="1"/>
    <col min="5121" max="5121" width="12.85546875" style="92" customWidth="1"/>
    <col min="5122" max="5122" width="15.140625" style="92" customWidth="1"/>
    <col min="5123" max="5123" width="14.7109375" style="92" customWidth="1"/>
    <col min="5124" max="5124" width="12" style="92" customWidth="1"/>
    <col min="5125" max="5125" width="16.7109375" style="92" customWidth="1"/>
    <col min="5126" max="5126" width="15.7109375" style="92" customWidth="1"/>
    <col min="5127" max="5127" width="9.140625" style="92"/>
    <col min="5128" max="5128" width="9.42578125" style="92" bestFit="1" customWidth="1"/>
    <col min="5129" max="5129" width="17.140625" style="92" customWidth="1"/>
    <col min="5130" max="5374" width="9.140625" style="92"/>
    <col min="5375" max="5375" width="37.28515625" style="92" customWidth="1"/>
    <col min="5376" max="5376" width="12" style="92" customWidth="1"/>
    <col min="5377" max="5377" width="12.85546875" style="92" customWidth="1"/>
    <col min="5378" max="5378" width="15.140625" style="92" customWidth="1"/>
    <col min="5379" max="5379" width="14.7109375" style="92" customWidth="1"/>
    <col min="5380" max="5380" width="12" style="92" customWidth="1"/>
    <col min="5381" max="5381" width="16.7109375" style="92" customWidth="1"/>
    <col min="5382" max="5382" width="15.7109375" style="92" customWidth="1"/>
    <col min="5383" max="5383" width="9.140625" style="92"/>
    <col min="5384" max="5384" width="9.42578125" style="92" bestFit="1" customWidth="1"/>
    <col min="5385" max="5385" width="17.140625" style="92" customWidth="1"/>
    <col min="5386" max="5630" width="9.140625" style="92"/>
    <col min="5631" max="5631" width="37.28515625" style="92" customWidth="1"/>
    <col min="5632" max="5632" width="12" style="92" customWidth="1"/>
    <col min="5633" max="5633" width="12.85546875" style="92" customWidth="1"/>
    <col min="5634" max="5634" width="15.140625" style="92" customWidth="1"/>
    <col min="5635" max="5635" width="14.7109375" style="92" customWidth="1"/>
    <col min="5636" max="5636" width="12" style="92" customWidth="1"/>
    <col min="5637" max="5637" width="16.7109375" style="92" customWidth="1"/>
    <col min="5638" max="5638" width="15.7109375" style="92" customWidth="1"/>
    <col min="5639" max="5639" width="9.140625" style="92"/>
    <col min="5640" max="5640" width="9.42578125" style="92" bestFit="1" customWidth="1"/>
    <col min="5641" max="5641" width="17.140625" style="92" customWidth="1"/>
    <col min="5642" max="5886" width="9.140625" style="92"/>
    <col min="5887" max="5887" width="37.28515625" style="92" customWidth="1"/>
    <col min="5888" max="5888" width="12" style="92" customWidth="1"/>
    <col min="5889" max="5889" width="12.85546875" style="92" customWidth="1"/>
    <col min="5890" max="5890" width="15.140625" style="92" customWidth="1"/>
    <col min="5891" max="5891" width="14.7109375" style="92" customWidth="1"/>
    <col min="5892" max="5892" width="12" style="92" customWidth="1"/>
    <col min="5893" max="5893" width="16.7109375" style="92" customWidth="1"/>
    <col min="5894" max="5894" width="15.7109375" style="92" customWidth="1"/>
    <col min="5895" max="5895" width="9.140625" style="92"/>
    <col min="5896" max="5896" width="9.42578125" style="92" bestFit="1" customWidth="1"/>
    <col min="5897" max="5897" width="17.140625" style="92" customWidth="1"/>
    <col min="5898" max="6142" width="9.140625" style="92"/>
    <col min="6143" max="6143" width="37.28515625" style="92" customWidth="1"/>
    <col min="6144" max="6144" width="12" style="92" customWidth="1"/>
    <col min="6145" max="6145" width="12.85546875" style="92" customWidth="1"/>
    <col min="6146" max="6146" width="15.140625" style="92" customWidth="1"/>
    <col min="6147" max="6147" width="14.7109375" style="92" customWidth="1"/>
    <col min="6148" max="6148" width="12" style="92" customWidth="1"/>
    <col min="6149" max="6149" width="16.7109375" style="92" customWidth="1"/>
    <col min="6150" max="6150" width="15.7109375" style="92" customWidth="1"/>
    <col min="6151" max="6151" width="9.140625" style="92"/>
    <col min="6152" max="6152" width="9.42578125" style="92" bestFit="1" customWidth="1"/>
    <col min="6153" max="6153" width="17.140625" style="92" customWidth="1"/>
    <col min="6154" max="6398" width="9.140625" style="92"/>
    <col min="6399" max="6399" width="37.28515625" style="92" customWidth="1"/>
    <col min="6400" max="6400" width="12" style="92" customWidth="1"/>
    <col min="6401" max="6401" width="12.85546875" style="92" customWidth="1"/>
    <col min="6402" max="6402" width="15.140625" style="92" customWidth="1"/>
    <col min="6403" max="6403" width="14.7109375" style="92" customWidth="1"/>
    <col min="6404" max="6404" width="12" style="92" customWidth="1"/>
    <col min="6405" max="6405" width="16.7109375" style="92" customWidth="1"/>
    <col min="6406" max="6406" width="15.7109375" style="92" customWidth="1"/>
    <col min="6407" max="6407" width="9.140625" style="92"/>
    <col min="6408" max="6408" width="9.42578125" style="92" bestFit="1" customWidth="1"/>
    <col min="6409" max="6409" width="17.140625" style="92" customWidth="1"/>
    <col min="6410" max="6654" width="9.140625" style="92"/>
    <col min="6655" max="6655" width="37.28515625" style="92" customWidth="1"/>
    <col min="6656" max="6656" width="12" style="92" customWidth="1"/>
    <col min="6657" max="6657" width="12.85546875" style="92" customWidth="1"/>
    <col min="6658" max="6658" width="15.140625" style="92" customWidth="1"/>
    <col min="6659" max="6659" width="14.7109375" style="92" customWidth="1"/>
    <col min="6660" max="6660" width="12" style="92" customWidth="1"/>
    <col min="6661" max="6661" width="16.7109375" style="92" customWidth="1"/>
    <col min="6662" max="6662" width="15.7109375" style="92" customWidth="1"/>
    <col min="6663" max="6663" width="9.140625" style="92"/>
    <col min="6664" max="6664" width="9.42578125" style="92" bestFit="1" customWidth="1"/>
    <col min="6665" max="6665" width="17.140625" style="92" customWidth="1"/>
    <col min="6666" max="6910" width="9.140625" style="92"/>
    <col min="6911" max="6911" width="37.28515625" style="92" customWidth="1"/>
    <col min="6912" max="6912" width="12" style="92" customWidth="1"/>
    <col min="6913" max="6913" width="12.85546875" style="92" customWidth="1"/>
    <col min="6914" max="6914" width="15.140625" style="92" customWidth="1"/>
    <col min="6915" max="6915" width="14.7109375" style="92" customWidth="1"/>
    <col min="6916" max="6916" width="12" style="92" customWidth="1"/>
    <col min="6917" max="6917" width="16.7109375" style="92" customWidth="1"/>
    <col min="6918" max="6918" width="15.7109375" style="92" customWidth="1"/>
    <col min="6919" max="6919" width="9.140625" style="92"/>
    <col min="6920" max="6920" width="9.42578125" style="92" bestFit="1" customWidth="1"/>
    <col min="6921" max="6921" width="17.140625" style="92" customWidth="1"/>
    <col min="6922" max="7166" width="9.140625" style="92"/>
    <col min="7167" max="7167" width="37.28515625" style="92" customWidth="1"/>
    <col min="7168" max="7168" width="12" style="92" customWidth="1"/>
    <col min="7169" max="7169" width="12.85546875" style="92" customWidth="1"/>
    <col min="7170" max="7170" width="15.140625" style="92" customWidth="1"/>
    <col min="7171" max="7171" width="14.7109375" style="92" customWidth="1"/>
    <col min="7172" max="7172" width="12" style="92" customWidth="1"/>
    <col min="7173" max="7173" width="16.7109375" style="92" customWidth="1"/>
    <col min="7174" max="7174" width="15.7109375" style="92" customWidth="1"/>
    <col min="7175" max="7175" width="9.140625" style="92"/>
    <col min="7176" max="7176" width="9.42578125" style="92" bestFit="1" customWidth="1"/>
    <col min="7177" max="7177" width="17.140625" style="92" customWidth="1"/>
    <col min="7178" max="7422" width="9.140625" style="92"/>
    <col min="7423" max="7423" width="37.28515625" style="92" customWidth="1"/>
    <col min="7424" max="7424" width="12" style="92" customWidth="1"/>
    <col min="7425" max="7425" width="12.85546875" style="92" customWidth="1"/>
    <col min="7426" max="7426" width="15.140625" style="92" customWidth="1"/>
    <col min="7427" max="7427" width="14.7109375" style="92" customWidth="1"/>
    <col min="7428" max="7428" width="12" style="92" customWidth="1"/>
    <col min="7429" max="7429" width="16.7109375" style="92" customWidth="1"/>
    <col min="7430" max="7430" width="15.7109375" style="92" customWidth="1"/>
    <col min="7431" max="7431" width="9.140625" style="92"/>
    <col min="7432" max="7432" width="9.42578125" style="92" bestFit="1" customWidth="1"/>
    <col min="7433" max="7433" width="17.140625" style="92" customWidth="1"/>
    <col min="7434" max="7678" width="9.140625" style="92"/>
    <col min="7679" max="7679" width="37.28515625" style="92" customWidth="1"/>
    <col min="7680" max="7680" width="12" style="92" customWidth="1"/>
    <col min="7681" max="7681" width="12.85546875" style="92" customWidth="1"/>
    <col min="7682" max="7682" width="15.140625" style="92" customWidth="1"/>
    <col min="7683" max="7683" width="14.7109375" style="92" customWidth="1"/>
    <col min="7684" max="7684" width="12" style="92" customWidth="1"/>
    <col min="7685" max="7685" width="16.7109375" style="92" customWidth="1"/>
    <col min="7686" max="7686" width="15.7109375" style="92" customWidth="1"/>
    <col min="7687" max="7687" width="9.140625" style="92"/>
    <col min="7688" max="7688" width="9.42578125" style="92" bestFit="1" customWidth="1"/>
    <col min="7689" max="7689" width="17.140625" style="92" customWidth="1"/>
    <col min="7690" max="7934" width="9.140625" style="92"/>
    <col min="7935" max="7935" width="37.28515625" style="92" customWidth="1"/>
    <col min="7936" max="7936" width="12" style="92" customWidth="1"/>
    <col min="7937" max="7937" width="12.85546875" style="92" customWidth="1"/>
    <col min="7938" max="7938" width="15.140625" style="92" customWidth="1"/>
    <col min="7939" max="7939" width="14.7109375" style="92" customWidth="1"/>
    <col min="7940" max="7940" width="12" style="92" customWidth="1"/>
    <col min="7941" max="7941" width="16.7109375" style="92" customWidth="1"/>
    <col min="7942" max="7942" width="15.7109375" style="92" customWidth="1"/>
    <col min="7943" max="7943" width="9.140625" style="92"/>
    <col min="7944" max="7944" width="9.42578125" style="92" bestFit="1" customWidth="1"/>
    <col min="7945" max="7945" width="17.140625" style="92" customWidth="1"/>
    <col min="7946" max="8190" width="9.140625" style="92"/>
    <col min="8191" max="8191" width="37.28515625" style="92" customWidth="1"/>
    <col min="8192" max="8192" width="12" style="92" customWidth="1"/>
    <col min="8193" max="8193" width="12.85546875" style="92" customWidth="1"/>
    <col min="8194" max="8194" width="15.140625" style="92" customWidth="1"/>
    <col min="8195" max="8195" width="14.7109375" style="92" customWidth="1"/>
    <col min="8196" max="8196" width="12" style="92" customWidth="1"/>
    <col min="8197" max="8197" width="16.7109375" style="92" customWidth="1"/>
    <col min="8198" max="8198" width="15.7109375" style="92" customWidth="1"/>
    <col min="8199" max="8199" width="9.140625" style="92"/>
    <col min="8200" max="8200" width="9.42578125" style="92" bestFit="1" customWidth="1"/>
    <col min="8201" max="8201" width="17.140625" style="92" customWidth="1"/>
    <col min="8202" max="8446" width="9.140625" style="92"/>
    <col min="8447" max="8447" width="37.28515625" style="92" customWidth="1"/>
    <col min="8448" max="8448" width="12" style="92" customWidth="1"/>
    <col min="8449" max="8449" width="12.85546875" style="92" customWidth="1"/>
    <col min="8450" max="8450" width="15.140625" style="92" customWidth="1"/>
    <col min="8451" max="8451" width="14.7109375" style="92" customWidth="1"/>
    <col min="8452" max="8452" width="12" style="92" customWidth="1"/>
    <col min="8453" max="8453" width="16.7109375" style="92" customWidth="1"/>
    <col min="8454" max="8454" width="15.7109375" style="92" customWidth="1"/>
    <col min="8455" max="8455" width="9.140625" style="92"/>
    <col min="8456" max="8456" width="9.42578125" style="92" bestFit="1" customWidth="1"/>
    <col min="8457" max="8457" width="17.140625" style="92" customWidth="1"/>
    <col min="8458" max="8702" width="9.140625" style="92"/>
    <col min="8703" max="8703" width="37.28515625" style="92" customWidth="1"/>
    <col min="8704" max="8704" width="12" style="92" customWidth="1"/>
    <col min="8705" max="8705" width="12.85546875" style="92" customWidth="1"/>
    <col min="8706" max="8706" width="15.140625" style="92" customWidth="1"/>
    <col min="8707" max="8707" width="14.7109375" style="92" customWidth="1"/>
    <col min="8708" max="8708" width="12" style="92" customWidth="1"/>
    <col min="8709" max="8709" width="16.7109375" style="92" customWidth="1"/>
    <col min="8710" max="8710" width="15.7109375" style="92" customWidth="1"/>
    <col min="8711" max="8711" width="9.140625" style="92"/>
    <col min="8712" max="8712" width="9.42578125" style="92" bestFit="1" customWidth="1"/>
    <col min="8713" max="8713" width="17.140625" style="92" customWidth="1"/>
    <col min="8714" max="8958" width="9.140625" style="92"/>
    <col min="8959" max="8959" width="37.28515625" style="92" customWidth="1"/>
    <col min="8960" max="8960" width="12" style="92" customWidth="1"/>
    <col min="8961" max="8961" width="12.85546875" style="92" customWidth="1"/>
    <col min="8962" max="8962" width="15.140625" style="92" customWidth="1"/>
    <col min="8963" max="8963" width="14.7109375" style="92" customWidth="1"/>
    <col min="8964" max="8964" width="12" style="92" customWidth="1"/>
    <col min="8965" max="8965" width="16.7109375" style="92" customWidth="1"/>
    <col min="8966" max="8966" width="15.7109375" style="92" customWidth="1"/>
    <col min="8967" max="8967" width="9.140625" style="92"/>
    <col min="8968" max="8968" width="9.42578125" style="92" bestFit="1" customWidth="1"/>
    <col min="8969" max="8969" width="17.140625" style="92" customWidth="1"/>
    <col min="8970" max="9214" width="9.140625" style="92"/>
    <col min="9215" max="9215" width="37.28515625" style="92" customWidth="1"/>
    <col min="9216" max="9216" width="12" style="92" customWidth="1"/>
    <col min="9217" max="9217" width="12.85546875" style="92" customWidth="1"/>
    <col min="9218" max="9218" width="15.140625" style="92" customWidth="1"/>
    <col min="9219" max="9219" width="14.7109375" style="92" customWidth="1"/>
    <col min="9220" max="9220" width="12" style="92" customWidth="1"/>
    <col min="9221" max="9221" width="16.7109375" style="92" customWidth="1"/>
    <col min="9222" max="9222" width="15.7109375" style="92" customWidth="1"/>
    <col min="9223" max="9223" width="9.140625" style="92"/>
    <col min="9224" max="9224" width="9.42578125" style="92" bestFit="1" customWidth="1"/>
    <col min="9225" max="9225" width="17.140625" style="92" customWidth="1"/>
    <col min="9226" max="9470" width="9.140625" style="92"/>
    <col min="9471" max="9471" width="37.28515625" style="92" customWidth="1"/>
    <col min="9472" max="9472" width="12" style="92" customWidth="1"/>
    <col min="9473" max="9473" width="12.85546875" style="92" customWidth="1"/>
    <col min="9474" max="9474" width="15.140625" style="92" customWidth="1"/>
    <col min="9475" max="9475" width="14.7109375" style="92" customWidth="1"/>
    <col min="9476" max="9476" width="12" style="92" customWidth="1"/>
    <col min="9477" max="9477" width="16.7109375" style="92" customWidth="1"/>
    <col min="9478" max="9478" width="15.7109375" style="92" customWidth="1"/>
    <col min="9479" max="9479" width="9.140625" style="92"/>
    <col min="9480" max="9480" width="9.42578125" style="92" bestFit="1" customWidth="1"/>
    <col min="9481" max="9481" width="17.140625" style="92" customWidth="1"/>
    <col min="9482" max="9726" width="9.140625" style="92"/>
    <col min="9727" max="9727" width="37.28515625" style="92" customWidth="1"/>
    <col min="9728" max="9728" width="12" style="92" customWidth="1"/>
    <col min="9729" max="9729" width="12.85546875" style="92" customWidth="1"/>
    <col min="9730" max="9730" width="15.140625" style="92" customWidth="1"/>
    <col min="9731" max="9731" width="14.7109375" style="92" customWidth="1"/>
    <col min="9732" max="9732" width="12" style="92" customWidth="1"/>
    <col min="9733" max="9733" width="16.7109375" style="92" customWidth="1"/>
    <col min="9734" max="9734" width="15.7109375" style="92" customWidth="1"/>
    <col min="9735" max="9735" width="9.140625" style="92"/>
    <col min="9736" max="9736" width="9.42578125" style="92" bestFit="1" customWidth="1"/>
    <col min="9737" max="9737" width="17.140625" style="92" customWidth="1"/>
    <col min="9738" max="9982" width="9.140625" style="92"/>
    <col min="9983" max="9983" width="37.28515625" style="92" customWidth="1"/>
    <col min="9984" max="9984" width="12" style="92" customWidth="1"/>
    <col min="9985" max="9985" width="12.85546875" style="92" customWidth="1"/>
    <col min="9986" max="9986" width="15.140625" style="92" customWidth="1"/>
    <col min="9987" max="9987" width="14.7109375" style="92" customWidth="1"/>
    <col min="9988" max="9988" width="12" style="92" customWidth="1"/>
    <col min="9989" max="9989" width="16.7109375" style="92" customWidth="1"/>
    <col min="9990" max="9990" width="15.7109375" style="92" customWidth="1"/>
    <col min="9991" max="9991" width="9.140625" style="92"/>
    <col min="9992" max="9992" width="9.42578125" style="92" bestFit="1" customWidth="1"/>
    <col min="9993" max="9993" width="17.140625" style="92" customWidth="1"/>
    <col min="9994" max="10238" width="9.140625" style="92"/>
    <col min="10239" max="10239" width="37.28515625" style="92" customWidth="1"/>
    <col min="10240" max="10240" width="12" style="92" customWidth="1"/>
    <col min="10241" max="10241" width="12.85546875" style="92" customWidth="1"/>
    <col min="10242" max="10242" width="15.140625" style="92" customWidth="1"/>
    <col min="10243" max="10243" width="14.7109375" style="92" customWidth="1"/>
    <col min="10244" max="10244" width="12" style="92" customWidth="1"/>
    <col min="10245" max="10245" width="16.7109375" style="92" customWidth="1"/>
    <col min="10246" max="10246" width="15.7109375" style="92" customWidth="1"/>
    <col min="10247" max="10247" width="9.140625" style="92"/>
    <col min="10248" max="10248" width="9.42578125" style="92" bestFit="1" customWidth="1"/>
    <col min="10249" max="10249" width="17.140625" style="92" customWidth="1"/>
    <col min="10250" max="10494" width="9.140625" style="92"/>
    <col min="10495" max="10495" width="37.28515625" style="92" customWidth="1"/>
    <col min="10496" max="10496" width="12" style="92" customWidth="1"/>
    <col min="10497" max="10497" width="12.85546875" style="92" customWidth="1"/>
    <col min="10498" max="10498" width="15.140625" style="92" customWidth="1"/>
    <col min="10499" max="10499" width="14.7109375" style="92" customWidth="1"/>
    <col min="10500" max="10500" width="12" style="92" customWidth="1"/>
    <col min="10501" max="10501" width="16.7109375" style="92" customWidth="1"/>
    <col min="10502" max="10502" width="15.7109375" style="92" customWidth="1"/>
    <col min="10503" max="10503" width="9.140625" style="92"/>
    <col min="10504" max="10504" width="9.42578125" style="92" bestFit="1" customWidth="1"/>
    <col min="10505" max="10505" width="17.140625" style="92" customWidth="1"/>
    <col min="10506" max="10750" width="9.140625" style="92"/>
    <col min="10751" max="10751" width="37.28515625" style="92" customWidth="1"/>
    <col min="10752" max="10752" width="12" style="92" customWidth="1"/>
    <col min="10753" max="10753" width="12.85546875" style="92" customWidth="1"/>
    <col min="10754" max="10754" width="15.140625" style="92" customWidth="1"/>
    <col min="10755" max="10755" width="14.7109375" style="92" customWidth="1"/>
    <col min="10756" max="10756" width="12" style="92" customWidth="1"/>
    <col min="10757" max="10757" width="16.7109375" style="92" customWidth="1"/>
    <col min="10758" max="10758" width="15.7109375" style="92" customWidth="1"/>
    <col min="10759" max="10759" width="9.140625" style="92"/>
    <col min="10760" max="10760" width="9.42578125" style="92" bestFit="1" customWidth="1"/>
    <col min="10761" max="10761" width="17.140625" style="92" customWidth="1"/>
    <col min="10762" max="11006" width="9.140625" style="92"/>
    <col min="11007" max="11007" width="37.28515625" style="92" customWidth="1"/>
    <col min="11008" max="11008" width="12" style="92" customWidth="1"/>
    <col min="11009" max="11009" width="12.85546875" style="92" customWidth="1"/>
    <col min="11010" max="11010" width="15.140625" style="92" customWidth="1"/>
    <col min="11011" max="11011" width="14.7109375" style="92" customWidth="1"/>
    <col min="11012" max="11012" width="12" style="92" customWidth="1"/>
    <col min="11013" max="11013" width="16.7109375" style="92" customWidth="1"/>
    <col min="11014" max="11014" width="15.7109375" style="92" customWidth="1"/>
    <col min="11015" max="11015" width="9.140625" style="92"/>
    <col min="11016" max="11016" width="9.42578125" style="92" bestFit="1" customWidth="1"/>
    <col min="11017" max="11017" width="17.140625" style="92" customWidth="1"/>
    <col min="11018" max="11262" width="9.140625" style="92"/>
    <col min="11263" max="11263" width="37.28515625" style="92" customWidth="1"/>
    <col min="11264" max="11264" width="12" style="92" customWidth="1"/>
    <col min="11265" max="11265" width="12.85546875" style="92" customWidth="1"/>
    <col min="11266" max="11266" width="15.140625" style="92" customWidth="1"/>
    <col min="11267" max="11267" width="14.7109375" style="92" customWidth="1"/>
    <col min="11268" max="11268" width="12" style="92" customWidth="1"/>
    <col min="11269" max="11269" width="16.7109375" style="92" customWidth="1"/>
    <col min="11270" max="11270" width="15.7109375" style="92" customWidth="1"/>
    <col min="11271" max="11271" width="9.140625" style="92"/>
    <col min="11272" max="11272" width="9.42578125" style="92" bestFit="1" customWidth="1"/>
    <col min="11273" max="11273" width="17.140625" style="92" customWidth="1"/>
    <col min="11274" max="11518" width="9.140625" style="92"/>
    <col min="11519" max="11519" width="37.28515625" style="92" customWidth="1"/>
    <col min="11520" max="11520" width="12" style="92" customWidth="1"/>
    <col min="11521" max="11521" width="12.85546875" style="92" customWidth="1"/>
    <col min="11522" max="11522" width="15.140625" style="92" customWidth="1"/>
    <col min="11523" max="11523" width="14.7109375" style="92" customWidth="1"/>
    <col min="11524" max="11524" width="12" style="92" customWidth="1"/>
    <col min="11525" max="11525" width="16.7109375" style="92" customWidth="1"/>
    <col min="11526" max="11526" width="15.7109375" style="92" customWidth="1"/>
    <col min="11527" max="11527" width="9.140625" style="92"/>
    <col min="11528" max="11528" width="9.42578125" style="92" bestFit="1" customWidth="1"/>
    <col min="11529" max="11529" width="17.140625" style="92" customWidth="1"/>
    <col min="11530" max="11774" width="9.140625" style="92"/>
    <col min="11775" max="11775" width="37.28515625" style="92" customWidth="1"/>
    <col min="11776" max="11776" width="12" style="92" customWidth="1"/>
    <col min="11777" max="11777" width="12.85546875" style="92" customWidth="1"/>
    <col min="11778" max="11778" width="15.140625" style="92" customWidth="1"/>
    <col min="11779" max="11779" width="14.7109375" style="92" customWidth="1"/>
    <col min="11780" max="11780" width="12" style="92" customWidth="1"/>
    <col min="11781" max="11781" width="16.7109375" style="92" customWidth="1"/>
    <col min="11782" max="11782" width="15.7109375" style="92" customWidth="1"/>
    <col min="11783" max="11783" width="9.140625" style="92"/>
    <col min="11784" max="11784" width="9.42578125" style="92" bestFit="1" customWidth="1"/>
    <col min="11785" max="11785" width="17.140625" style="92" customWidth="1"/>
    <col min="11786" max="12030" width="9.140625" style="92"/>
    <col min="12031" max="12031" width="37.28515625" style="92" customWidth="1"/>
    <col min="12032" max="12032" width="12" style="92" customWidth="1"/>
    <col min="12033" max="12033" width="12.85546875" style="92" customWidth="1"/>
    <col min="12034" max="12034" width="15.140625" style="92" customWidth="1"/>
    <col min="12035" max="12035" width="14.7109375" style="92" customWidth="1"/>
    <col min="12036" max="12036" width="12" style="92" customWidth="1"/>
    <col min="12037" max="12037" width="16.7109375" style="92" customWidth="1"/>
    <col min="12038" max="12038" width="15.7109375" style="92" customWidth="1"/>
    <col min="12039" max="12039" width="9.140625" style="92"/>
    <col min="12040" max="12040" width="9.42578125" style="92" bestFit="1" customWidth="1"/>
    <col min="12041" max="12041" width="17.140625" style="92" customWidth="1"/>
    <col min="12042" max="12286" width="9.140625" style="92"/>
    <col min="12287" max="12287" width="37.28515625" style="92" customWidth="1"/>
    <col min="12288" max="12288" width="12" style="92" customWidth="1"/>
    <col min="12289" max="12289" width="12.85546875" style="92" customWidth="1"/>
    <col min="12290" max="12290" width="15.140625" style="92" customWidth="1"/>
    <col min="12291" max="12291" width="14.7109375" style="92" customWidth="1"/>
    <col min="12292" max="12292" width="12" style="92" customWidth="1"/>
    <col min="12293" max="12293" width="16.7109375" style="92" customWidth="1"/>
    <col min="12294" max="12294" width="15.7109375" style="92" customWidth="1"/>
    <col min="12295" max="12295" width="9.140625" style="92"/>
    <col min="12296" max="12296" width="9.42578125" style="92" bestFit="1" customWidth="1"/>
    <col min="12297" max="12297" width="17.140625" style="92" customWidth="1"/>
    <col min="12298" max="12542" width="9.140625" style="92"/>
    <col min="12543" max="12543" width="37.28515625" style="92" customWidth="1"/>
    <col min="12544" max="12544" width="12" style="92" customWidth="1"/>
    <col min="12545" max="12545" width="12.85546875" style="92" customWidth="1"/>
    <col min="12546" max="12546" width="15.140625" style="92" customWidth="1"/>
    <col min="12547" max="12547" width="14.7109375" style="92" customWidth="1"/>
    <col min="12548" max="12548" width="12" style="92" customWidth="1"/>
    <col min="12549" max="12549" width="16.7109375" style="92" customWidth="1"/>
    <col min="12550" max="12550" width="15.7109375" style="92" customWidth="1"/>
    <col min="12551" max="12551" width="9.140625" style="92"/>
    <col min="12552" max="12552" width="9.42578125" style="92" bestFit="1" customWidth="1"/>
    <col min="12553" max="12553" width="17.140625" style="92" customWidth="1"/>
    <col min="12554" max="12798" width="9.140625" style="92"/>
    <col min="12799" max="12799" width="37.28515625" style="92" customWidth="1"/>
    <col min="12800" max="12800" width="12" style="92" customWidth="1"/>
    <col min="12801" max="12801" width="12.85546875" style="92" customWidth="1"/>
    <col min="12802" max="12802" width="15.140625" style="92" customWidth="1"/>
    <col min="12803" max="12803" width="14.7109375" style="92" customWidth="1"/>
    <col min="12804" max="12804" width="12" style="92" customWidth="1"/>
    <col min="12805" max="12805" width="16.7109375" style="92" customWidth="1"/>
    <col min="12806" max="12806" width="15.7109375" style="92" customWidth="1"/>
    <col min="12807" max="12807" width="9.140625" style="92"/>
    <col min="12808" max="12808" width="9.42578125" style="92" bestFit="1" customWidth="1"/>
    <col min="12809" max="12809" width="17.140625" style="92" customWidth="1"/>
    <col min="12810" max="13054" width="9.140625" style="92"/>
    <col min="13055" max="13055" width="37.28515625" style="92" customWidth="1"/>
    <col min="13056" max="13056" width="12" style="92" customWidth="1"/>
    <col min="13057" max="13057" width="12.85546875" style="92" customWidth="1"/>
    <col min="13058" max="13058" width="15.140625" style="92" customWidth="1"/>
    <col min="13059" max="13059" width="14.7109375" style="92" customWidth="1"/>
    <col min="13060" max="13060" width="12" style="92" customWidth="1"/>
    <col min="13061" max="13061" width="16.7109375" style="92" customWidth="1"/>
    <col min="13062" max="13062" width="15.7109375" style="92" customWidth="1"/>
    <col min="13063" max="13063" width="9.140625" style="92"/>
    <col min="13064" max="13064" width="9.42578125" style="92" bestFit="1" customWidth="1"/>
    <col min="13065" max="13065" width="17.140625" style="92" customWidth="1"/>
    <col min="13066" max="13310" width="9.140625" style="92"/>
    <col min="13311" max="13311" width="37.28515625" style="92" customWidth="1"/>
    <col min="13312" max="13312" width="12" style="92" customWidth="1"/>
    <col min="13313" max="13313" width="12.85546875" style="92" customWidth="1"/>
    <col min="13314" max="13314" width="15.140625" style="92" customWidth="1"/>
    <col min="13315" max="13315" width="14.7109375" style="92" customWidth="1"/>
    <col min="13316" max="13316" width="12" style="92" customWidth="1"/>
    <col min="13317" max="13317" width="16.7109375" style="92" customWidth="1"/>
    <col min="13318" max="13318" width="15.7109375" style="92" customWidth="1"/>
    <col min="13319" max="13319" width="9.140625" style="92"/>
    <col min="13320" max="13320" width="9.42578125" style="92" bestFit="1" customWidth="1"/>
    <col min="13321" max="13321" width="17.140625" style="92" customWidth="1"/>
    <col min="13322" max="13566" width="9.140625" style="92"/>
    <col min="13567" max="13567" width="37.28515625" style="92" customWidth="1"/>
    <col min="13568" max="13568" width="12" style="92" customWidth="1"/>
    <col min="13569" max="13569" width="12.85546875" style="92" customWidth="1"/>
    <col min="13570" max="13570" width="15.140625" style="92" customWidth="1"/>
    <col min="13571" max="13571" width="14.7109375" style="92" customWidth="1"/>
    <col min="13572" max="13572" width="12" style="92" customWidth="1"/>
    <col min="13573" max="13573" width="16.7109375" style="92" customWidth="1"/>
    <col min="13574" max="13574" width="15.7109375" style="92" customWidth="1"/>
    <col min="13575" max="13575" width="9.140625" style="92"/>
    <col min="13576" max="13576" width="9.42578125" style="92" bestFit="1" customWidth="1"/>
    <col min="13577" max="13577" width="17.140625" style="92" customWidth="1"/>
    <col min="13578" max="13822" width="9.140625" style="92"/>
    <col min="13823" max="13823" width="37.28515625" style="92" customWidth="1"/>
    <col min="13824" max="13824" width="12" style="92" customWidth="1"/>
    <col min="13825" max="13825" width="12.85546875" style="92" customWidth="1"/>
    <col min="13826" max="13826" width="15.140625" style="92" customWidth="1"/>
    <col min="13827" max="13827" width="14.7109375" style="92" customWidth="1"/>
    <col min="13828" max="13828" width="12" style="92" customWidth="1"/>
    <col min="13829" max="13829" width="16.7109375" style="92" customWidth="1"/>
    <col min="13830" max="13830" width="15.7109375" style="92" customWidth="1"/>
    <col min="13831" max="13831" width="9.140625" style="92"/>
    <col min="13832" max="13832" width="9.42578125" style="92" bestFit="1" customWidth="1"/>
    <col min="13833" max="13833" width="17.140625" style="92" customWidth="1"/>
    <col min="13834" max="14078" width="9.140625" style="92"/>
    <col min="14079" max="14079" width="37.28515625" style="92" customWidth="1"/>
    <col min="14080" max="14080" width="12" style="92" customWidth="1"/>
    <col min="14081" max="14081" width="12.85546875" style="92" customWidth="1"/>
    <col min="14082" max="14082" width="15.140625" style="92" customWidth="1"/>
    <col min="14083" max="14083" width="14.7109375" style="92" customWidth="1"/>
    <col min="14084" max="14084" width="12" style="92" customWidth="1"/>
    <col min="14085" max="14085" width="16.7109375" style="92" customWidth="1"/>
    <col min="14086" max="14086" width="15.7109375" style="92" customWidth="1"/>
    <col min="14087" max="14087" width="9.140625" style="92"/>
    <col min="14088" max="14088" width="9.42578125" style="92" bestFit="1" customWidth="1"/>
    <col min="14089" max="14089" width="17.140625" style="92" customWidth="1"/>
    <col min="14090" max="14334" width="9.140625" style="92"/>
    <col min="14335" max="14335" width="37.28515625" style="92" customWidth="1"/>
    <col min="14336" max="14336" width="12" style="92" customWidth="1"/>
    <col min="14337" max="14337" width="12.85546875" style="92" customWidth="1"/>
    <col min="14338" max="14338" width="15.140625" style="92" customWidth="1"/>
    <col min="14339" max="14339" width="14.7109375" style="92" customWidth="1"/>
    <col min="14340" max="14340" width="12" style="92" customWidth="1"/>
    <col min="14341" max="14341" width="16.7109375" style="92" customWidth="1"/>
    <col min="14342" max="14342" width="15.7109375" style="92" customWidth="1"/>
    <col min="14343" max="14343" width="9.140625" style="92"/>
    <col min="14344" max="14344" width="9.42578125" style="92" bestFit="1" customWidth="1"/>
    <col min="14345" max="14345" width="17.140625" style="92" customWidth="1"/>
    <col min="14346" max="14590" width="9.140625" style="92"/>
    <col min="14591" max="14591" width="37.28515625" style="92" customWidth="1"/>
    <col min="14592" max="14592" width="12" style="92" customWidth="1"/>
    <col min="14593" max="14593" width="12.85546875" style="92" customWidth="1"/>
    <col min="14594" max="14594" width="15.140625" style="92" customWidth="1"/>
    <col min="14595" max="14595" width="14.7109375" style="92" customWidth="1"/>
    <col min="14596" max="14596" width="12" style="92" customWidth="1"/>
    <col min="14597" max="14597" width="16.7109375" style="92" customWidth="1"/>
    <col min="14598" max="14598" width="15.7109375" style="92" customWidth="1"/>
    <col min="14599" max="14599" width="9.140625" style="92"/>
    <col min="14600" max="14600" width="9.42578125" style="92" bestFit="1" customWidth="1"/>
    <col min="14601" max="14601" width="17.140625" style="92" customWidth="1"/>
    <col min="14602" max="14846" width="9.140625" style="92"/>
    <col min="14847" max="14847" width="37.28515625" style="92" customWidth="1"/>
    <col min="14848" max="14848" width="12" style="92" customWidth="1"/>
    <col min="14849" max="14849" width="12.85546875" style="92" customWidth="1"/>
    <col min="14850" max="14850" width="15.140625" style="92" customWidth="1"/>
    <col min="14851" max="14851" width="14.7109375" style="92" customWidth="1"/>
    <col min="14852" max="14852" width="12" style="92" customWidth="1"/>
    <col min="14853" max="14853" width="16.7109375" style="92" customWidth="1"/>
    <col min="14854" max="14854" width="15.7109375" style="92" customWidth="1"/>
    <col min="14855" max="14855" width="9.140625" style="92"/>
    <col min="14856" max="14856" width="9.42578125" style="92" bestFit="1" customWidth="1"/>
    <col min="14857" max="14857" width="17.140625" style="92" customWidth="1"/>
    <col min="14858" max="15102" width="9.140625" style="92"/>
    <col min="15103" max="15103" width="37.28515625" style="92" customWidth="1"/>
    <col min="15104" max="15104" width="12" style="92" customWidth="1"/>
    <col min="15105" max="15105" width="12.85546875" style="92" customWidth="1"/>
    <col min="15106" max="15106" width="15.140625" style="92" customWidth="1"/>
    <col min="15107" max="15107" width="14.7109375" style="92" customWidth="1"/>
    <col min="15108" max="15108" width="12" style="92" customWidth="1"/>
    <col min="15109" max="15109" width="16.7109375" style="92" customWidth="1"/>
    <col min="15110" max="15110" width="15.7109375" style="92" customWidth="1"/>
    <col min="15111" max="15111" width="9.140625" style="92"/>
    <col min="15112" max="15112" width="9.42578125" style="92" bestFit="1" customWidth="1"/>
    <col min="15113" max="15113" width="17.140625" style="92" customWidth="1"/>
    <col min="15114" max="15358" width="9.140625" style="92"/>
    <col min="15359" max="15359" width="37.28515625" style="92" customWidth="1"/>
    <col min="15360" max="15360" width="12" style="92" customWidth="1"/>
    <col min="15361" max="15361" width="12.85546875" style="92" customWidth="1"/>
    <col min="15362" max="15362" width="15.140625" style="92" customWidth="1"/>
    <col min="15363" max="15363" width="14.7109375" style="92" customWidth="1"/>
    <col min="15364" max="15364" width="12" style="92" customWidth="1"/>
    <col min="15365" max="15365" width="16.7109375" style="92" customWidth="1"/>
    <col min="15366" max="15366" width="15.7109375" style="92" customWidth="1"/>
    <col min="15367" max="15367" width="9.140625" style="92"/>
    <col min="15368" max="15368" width="9.42578125" style="92" bestFit="1" customWidth="1"/>
    <col min="15369" max="15369" width="17.140625" style="92" customWidth="1"/>
    <col min="15370" max="15614" width="9.140625" style="92"/>
    <col min="15615" max="15615" width="37.28515625" style="92" customWidth="1"/>
    <col min="15616" max="15616" width="12" style="92" customWidth="1"/>
    <col min="15617" max="15617" width="12.85546875" style="92" customWidth="1"/>
    <col min="15618" max="15618" width="15.140625" style="92" customWidth="1"/>
    <col min="15619" max="15619" width="14.7109375" style="92" customWidth="1"/>
    <col min="15620" max="15620" width="12" style="92" customWidth="1"/>
    <col min="15621" max="15621" width="16.7109375" style="92" customWidth="1"/>
    <col min="15622" max="15622" width="15.7109375" style="92" customWidth="1"/>
    <col min="15623" max="15623" width="9.140625" style="92"/>
    <col min="15624" max="15624" width="9.42578125" style="92" bestFit="1" customWidth="1"/>
    <col min="15625" max="15625" width="17.140625" style="92" customWidth="1"/>
    <col min="15626" max="15870" width="9.140625" style="92"/>
    <col min="15871" max="15871" width="37.28515625" style="92" customWidth="1"/>
    <col min="15872" max="15872" width="12" style="92" customWidth="1"/>
    <col min="15873" max="15873" width="12.85546875" style="92" customWidth="1"/>
    <col min="15874" max="15874" width="15.140625" style="92" customWidth="1"/>
    <col min="15875" max="15875" width="14.7109375" style="92" customWidth="1"/>
    <col min="15876" max="15876" width="12" style="92" customWidth="1"/>
    <col min="15877" max="15877" width="16.7109375" style="92" customWidth="1"/>
    <col min="15878" max="15878" width="15.7109375" style="92" customWidth="1"/>
    <col min="15879" max="15879" width="9.140625" style="92"/>
    <col min="15880" max="15880" width="9.42578125" style="92" bestFit="1" customWidth="1"/>
    <col min="15881" max="15881" width="17.140625" style="92" customWidth="1"/>
    <col min="15882" max="16126" width="9.140625" style="92"/>
    <col min="16127" max="16127" width="37.28515625" style="92" customWidth="1"/>
    <col min="16128" max="16128" width="12" style="92" customWidth="1"/>
    <col min="16129" max="16129" width="12.85546875" style="92" customWidth="1"/>
    <col min="16130" max="16130" width="15.140625" style="92" customWidth="1"/>
    <col min="16131" max="16131" width="14.7109375" style="92" customWidth="1"/>
    <col min="16132" max="16132" width="12" style="92" customWidth="1"/>
    <col min="16133" max="16133" width="16.7109375" style="92" customWidth="1"/>
    <col min="16134" max="16134" width="15.7109375" style="92" customWidth="1"/>
    <col min="16135" max="16135" width="9.140625" style="92"/>
    <col min="16136" max="16136" width="9.42578125" style="92" bestFit="1" customWidth="1"/>
    <col min="16137" max="16137" width="17.140625" style="92" customWidth="1"/>
    <col min="16138" max="16384" width="9.140625" style="92"/>
  </cols>
  <sheetData>
    <row r="1" spans="1:6" ht="24" customHeight="1" x14ac:dyDescent="0.25">
      <c r="A1" s="443" t="s">
        <v>34</v>
      </c>
      <c r="B1" s="444" t="s">
        <v>342</v>
      </c>
      <c r="C1" s="442" t="s">
        <v>343</v>
      </c>
      <c r="D1" s="442" t="s">
        <v>1034</v>
      </c>
      <c r="E1" s="442"/>
      <c r="F1" s="442"/>
    </row>
    <row r="2" spans="1:6" ht="13.5" customHeight="1" x14ac:dyDescent="0.25">
      <c r="A2" s="443"/>
      <c r="B2" s="444"/>
      <c r="C2" s="442"/>
      <c r="D2" s="442" t="s">
        <v>339</v>
      </c>
      <c r="E2" s="442" t="s">
        <v>902</v>
      </c>
      <c r="F2" s="442"/>
    </row>
    <row r="3" spans="1:6" ht="96" customHeight="1" x14ac:dyDescent="0.25">
      <c r="A3" s="443"/>
      <c r="B3" s="444"/>
      <c r="C3" s="442"/>
      <c r="D3" s="442"/>
      <c r="E3" s="8" t="s">
        <v>903</v>
      </c>
      <c r="F3" s="8" t="s">
        <v>340</v>
      </c>
    </row>
    <row r="4" spans="1:6" ht="16.5" customHeight="1" x14ac:dyDescent="0.25">
      <c r="A4" s="9">
        <v>1</v>
      </c>
      <c r="B4" s="10">
        <v>2</v>
      </c>
      <c r="C4" s="9">
        <v>3</v>
      </c>
      <c r="D4" s="10">
        <v>6</v>
      </c>
      <c r="E4" s="9">
        <v>7</v>
      </c>
      <c r="F4" s="10">
        <v>8</v>
      </c>
    </row>
    <row r="5" spans="1:6" s="93" customFormat="1" ht="18" customHeight="1" x14ac:dyDescent="0.25">
      <c r="A5" s="11" t="s">
        <v>32</v>
      </c>
      <c r="B5" s="12">
        <f>B6+B7+B8</f>
        <v>55516.499999999993</v>
      </c>
      <c r="C5" s="12">
        <f>C6+C7+C8</f>
        <v>59219</v>
      </c>
      <c r="D5" s="12">
        <f>E5+F5</f>
        <v>49227.700000000004</v>
      </c>
      <c r="E5" s="12">
        <f>E6+E7+E8</f>
        <v>0</v>
      </c>
      <c r="F5" s="12">
        <f>F6+F7+F8</f>
        <v>49227.700000000004</v>
      </c>
    </row>
    <row r="6" spans="1:6" s="94" customFormat="1" ht="18" customHeight="1" x14ac:dyDescent="0.25">
      <c r="A6" s="13" t="s">
        <v>42</v>
      </c>
      <c r="B6" s="14">
        <f>შემოსავლები!C5</f>
        <v>18774.099999999999</v>
      </c>
      <c r="C6" s="14">
        <f>შემოსავლები!D5</f>
        <v>12600</v>
      </c>
      <c r="D6" s="12">
        <f t="shared" ref="D6:D35" si="0">E6+F6</f>
        <v>7200</v>
      </c>
      <c r="E6" s="14">
        <f>შემოსავლები!F5</f>
        <v>0</v>
      </c>
      <c r="F6" s="14">
        <f>შემოსავლები!G5</f>
        <v>7200</v>
      </c>
    </row>
    <row r="7" spans="1:6" s="94" customFormat="1" ht="18" customHeight="1" x14ac:dyDescent="0.25">
      <c r="A7" s="13" t="s">
        <v>65</v>
      </c>
      <c r="B7" s="14">
        <f>შემოსავლები!C18</f>
        <v>28420.799999999999</v>
      </c>
      <c r="C7" s="14">
        <f>შემოსავლები!D18</f>
        <v>37147</v>
      </c>
      <c r="D7" s="12">
        <f t="shared" si="0"/>
        <v>33170.300000000003</v>
      </c>
      <c r="E7" s="14">
        <f>შემოსავლები!F18</f>
        <v>0</v>
      </c>
      <c r="F7" s="14">
        <f>შემოსავლები!G18</f>
        <v>33170.300000000003</v>
      </c>
    </row>
    <row r="8" spans="1:6" s="94" customFormat="1" ht="18" customHeight="1" x14ac:dyDescent="0.25">
      <c r="A8" s="13" t="s">
        <v>78</v>
      </c>
      <c r="B8" s="14">
        <f>შემოსავლები!C26</f>
        <v>8321.5999999999985</v>
      </c>
      <c r="C8" s="14">
        <f>შემოსავლები!D26</f>
        <v>9472</v>
      </c>
      <c r="D8" s="12">
        <f t="shared" si="0"/>
        <v>8857.4</v>
      </c>
      <c r="E8" s="14">
        <f>შემოსავლები!F26</f>
        <v>0</v>
      </c>
      <c r="F8" s="14">
        <f>შემოსავლები!G26</f>
        <v>8857.4</v>
      </c>
    </row>
    <row r="9" spans="1:6" s="93" customFormat="1" ht="18" customHeight="1" x14ac:dyDescent="0.25">
      <c r="A9" s="11" t="s">
        <v>330</v>
      </c>
      <c r="B9" s="12">
        <f>B10+B11+B12+B13+B14+B15+B16</f>
        <v>47769.8</v>
      </c>
      <c r="C9" s="12">
        <f>C10+C11+C12+C13+C14+C15+C16</f>
        <v>46934.1</v>
      </c>
      <c r="D9" s="12">
        <f t="shared" si="0"/>
        <v>48267</v>
      </c>
      <c r="E9" s="12">
        <f>E10+E11+E12+E13+E14+E15+E16</f>
        <v>0</v>
      </c>
      <c r="F9" s="12">
        <f>F10+F11+F12+F13+F14+F15+F16</f>
        <v>48267</v>
      </c>
    </row>
    <row r="10" spans="1:6" s="93" customFormat="1" ht="18" customHeight="1" x14ac:dyDescent="0.25">
      <c r="A10" s="15" t="s">
        <v>331</v>
      </c>
      <c r="B10" s="16">
        <f>ხარჯები!C6</f>
        <v>3960.8999999999996</v>
      </c>
      <c r="C10" s="16">
        <f>ხარჯები!D6</f>
        <v>4485.2</v>
      </c>
      <c r="D10" s="12">
        <f t="shared" si="0"/>
        <v>24575.4</v>
      </c>
      <c r="E10" s="16">
        <f>ხარჯები!F6</f>
        <v>0</v>
      </c>
      <c r="F10" s="16">
        <f>ხარჯები!G6</f>
        <v>24575.4</v>
      </c>
    </row>
    <row r="11" spans="1:6" s="93" customFormat="1" ht="18" customHeight="1" x14ac:dyDescent="0.25">
      <c r="A11" s="15" t="s">
        <v>332</v>
      </c>
      <c r="B11" s="16">
        <f>ხარჯები!C7</f>
        <v>8903.9</v>
      </c>
      <c r="C11" s="16">
        <f>ხარჯები!D7</f>
        <v>6704</v>
      </c>
      <c r="D11" s="12">
        <f t="shared" si="0"/>
        <v>15647.3</v>
      </c>
      <c r="E11" s="16">
        <f>ხარჯები!F7</f>
        <v>0</v>
      </c>
      <c r="F11" s="16">
        <f>ხარჯები!G7</f>
        <v>15647.3</v>
      </c>
    </row>
    <row r="12" spans="1:6" s="93" customFormat="1" ht="18" customHeight="1" x14ac:dyDescent="0.25">
      <c r="A12" s="15" t="s">
        <v>333</v>
      </c>
      <c r="B12" s="16">
        <f>ხარჯები!C8</f>
        <v>619</v>
      </c>
      <c r="C12" s="16">
        <f>ხარჯები!D8</f>
        <v>486</v>
      </c>
      <c r="D12" s="12">
        <f t="shared" si="0"/>
        <v>412</v>
      </c>
      <c r="E12" s="16">
        <f>ხარჯები!F8</f>
        <v>0</v>
      </c>
      <c r="F12" s="16">
        <f>ხარჯები!G8</f>
        <v>412</v>
      </c>
    </row>
    <row r="13" spans="1:6" s="93" customFormat="1" ht="18" customHeight="1" x14ac:dyDescent="0.25">
      <c r="A13" s="15" t="s">
        <v>334</v>
      </c>
      <c r="B13" s="16">
        <f>ხარჯები!C9</f>
        <v>26443.500000000004</v>
      </c>
      <c r="C13" s="16">
        <f>ხარჯები!D9</f>
        <v>29472.399999999998</v>
      </c>
      <c r="D13" s="12">
        <f t="shared" si="0"/>
        <v>2223.5</v>
      </c>
      <c r="E13" s="16">
        <f>ხარჯები!F9</f>
        <v>0</v>
      </c>
      <c r="F13" s="16">
        <f>ხარჯები!G9</f>
        <v>2223.5</v>
      </c>
    </row>
    <row r="14" spans="1:6" s="93" customFormat="1" ht="18" customHeight="1" x14ac:dyDescent="0.25">
      <c r="A14" s="15" t="s">
        <v>65</v>
      </c>
      <c r="B14" s="16">
        <f>ხარჯები!C10</f>
        <v>692</v>
      </c>
      <c r="C14" s="16">
        <f>ხარჯები!D10</f>
        <v>70</v>
      </c>
      <c r="D14" s="12">
        <f t="shared" si="0"/>
        <v>5</v>
      </c>
      <c r="E14" s="16">
        <f>ხარჯები!F10</f>
        <v>0</v>
      </c>
      <c r="F14" s="16">
        <f>ხარჯები!G10</f>
        <v>5</v>
      </c>
    </row>
    <row r="15" spans="1:6" s="93" customFormat="1" ht="18" customHeight="1" x14ac:dyDescent="0.25">
      <c r="A15" s="15" t="s">
        <v>281</v>
      </c>
      <c r="B15" s="16">
        <f>ხარჯები!C11</f>
        <v>3027.3999999999996</v>
      </c>
      <c r="C15" s="16">
        <f>ხარჯები!D11</f>
        <v>2869.2000000000003</v>
      </c>
      <c r="D15" s="12">
        <f t="shared" si="0"/>
        <v>3783.5</v>
      </c>
      <c r="E15" s="16">
        <f>ხარჯები!F11</f>
        <v>0</v>
      </c>
      <c r="F15" s="16">
        <f>ხარჯები!G11</f>
        <v>3783.5</v>
      </c>
    </row>
    <row r="16" spans="1:6" s="93" customFormat="1" ht="18" customHeight="1" x14ac:dyDescent="0.25">
      <c r="A16" s="15" t="s">
        <v>335</v>
      </c>
      <c r="B16" s="16">
        <f>ხარჯები!C12</f>
        <v>4123.0999999999995</v>
      </c>
      <c r="C16" s="16">
        <f>ხარჯები!D12</f>
        <v>2847.2999999999997</v>
      </c>
      <c r="D16" s="12">
        <f t="shared" si="0"/>
        <v>1620.3</v>
      </c>
      <c r="E16" s="16">
        <f>ხარჯები!F12</f>
        <v>0</v>
      </c>
      <c r="F16" s="16">
        <f>ხარჯები!G12</f>
        <v>1620.3</v>
      </c>
    </row>
    <row r="17" spans="1:6" s="94" customFormat="1" ht="18" customHeight="1" x14ac:dyDescent="0.25">
      <c r="A17" s="11" t="s">
        <v>904</v>
      </c>
      <c r="B17" s="12">
        <f>B5-B9</f>
        <v>7746.6999999999898</v>
      </c>
      <c r="C17" s="12">
        <f>C5-C9</f>
        <v>12284.900000000001</v>
      </c>
      <c r="D17" s="12">
        <f t="shared" si="0"/>
        <v>960.70000000000437</v>
      </c>
      <c r="E17" s="12">
        <f>E5-E9</f>
        <v>0</v>
      </c>
      <c r="F17" s="12">
        <f>F5-F9</f>
        <v>960.70000000000437</v>
      </c>
    </row>
    <row r="18" spans="1:6" s="94" customFormat="1" ht="33" customHeight="1" x14ac:dyDescent="0.25">
      <c r="A18" s="11" t="s">
        <v>905</v>
      </c>
      <c r="B18" s="12">
        <f>B19-B20</f>
        <v>4932.5</v>
      </c>
      <c r="C18" s="12">
        <f>C19-C20</f>
        <v>15522.499999999996</v>
      </c>
      <c r="D18" s="12">
        <f t="shared" si="0"/>
        <v>2198.1999999999998</v>
      </c>
      <c r="E18" s="12">
        <f>E19-E20</f>
        <v>18.2</v>
      </c>
      <c r="F18" s="12">
        <f>F19-F20</f>
        <v>2180</v>
      </c>
    </row>
    <row r="19" spans="1:6" s="94" customFormat="1" ht="18" customHeight="1" x14ac:dyDescent="0.25">
      <c r="A19" s="13" t="s">
        <v>906</v>
      </c>
      <c r="B19" s="14">
        <f>ხარჯები!C13</f>
        <v>11254.4</v>
      </c>
      <c r="C19" s="14">
        <f>ხარჯები!D13</f>
        <v>19072.499999999996</v>
      </c>
      <c r="D19" s="12">
        <f t="shared" si="0"/>
        <v>6198.2</v>
      </c>
      <c r="E19" s="14">
        <f>ხარჯები!F13</f>
        <v>18.2</v>
      </c>
      <c r="F19" s="14">
        <f>ხარჯები!G13</f>
        <v>6180</v>
      </c>
    </row>
    <row r="20" spans="1:6" s="94" customFormat="1" ht="18" customHeight="1" x14ac:dyDescent="0.25">
      <c r="A20" s="13" t="s">
        <v>907</v>
      </c>
      <c r="B20" s="14">
        <f>შემოსავლები!C53</f>
        <v>6321.9</v>
      </c>
      <c r="C20" s="14">
        <f>შემოსავლები!D53</f>
        <v>3550</v>
      </c>
      <c r="D20" s="12">
        <f t="shared" si="0"/>
        <v>4000</v>
      </c>
      <c r="E20" s="14">
        <f>შემოსავლები!F53</f>
        <v>0</v>
      </c>
      <c r="F20" s="14">
        <f>შემოსავლები!G53</f>
        <v>4000</v>
      </c>
    </row>
    <row r="21" spans="1:6" ht="18" customHeight="1" x14ac:dyDescent="0.25">
      <c r="A21" s="11" t="s">
        <v>908</v>
      </c>
      <c r="B21" s="12">
        <f>B17-B18</f>
        <v>2814.1999999999898</v>
      </c>
      <c r="C21" s="12">
        <f>C17-C18</f>
        <v>-3237.5999999999949</v>
      </c>
      <c r="D21" s="12">
        <f t="shared" si="0"/>
        <v>-1237.4999999999957</v>
      </c>
      <c r="E21" s="12">
        <f>E17-E18</f>
        <v>-18.2</v>
      </c>
      <c r="F21" s="12">
        <f>F17-F18</f>
        <v>-1219.2999999999956</v>
      </c>
    </row>
    <row r="22" spans="1:6" ht="18" customHeight="1" x14ac:dyDescent="0.25">
      <c r="A22" s="11" t="s">
        <v>909</v>
      </c>
      <c r="B22" s="12">
        <f>B23-B26</f>
        <v>1388.9</v>
      </c>
      <c r="C22" s="12">
        <f>C23-C26</f>
        <v>-3594.6</v>
      </c>
      <c r="D22" s="12">
        <f t="shared" si="0"/>
        <v>-1765.5</v>
      </c>
      <c r="E22" s="12">
        <f>E23-E26</f>
        <v>-18.2</v>
      </c>
      <c r="F22" s="12">
        <f>F23-F26</f>
        <v>-1747.3</v>
      </c>
    </row>
    <row r="23" spans="1:6" s="93" customFormat="1" ht="18" customHeight="1" x14ac:dyDescent="0.25">
      <c r="A23" s="13" t="s">
        <v>910</v>
      </c>
      <c r="B23" s="14">
        <f>B25+B24</f>
        <v>4184.3</v>
      </c>
      <c r="C23" s="14">
        <f>C25+C24</f>
        <v>0</v>
      </c>
      <c r="D23" s="12">
        <f t="shared" si="0"/>
        <v>0</v>
      </c>
      <c r="E23" s="16">
        <f>E25</f>
        <v>0</v>
      </c>
      <c r="F23" s="16">
        <f>F25+F24</f>
        <v>0</v>
      </c>
    </row>
    <row r="24" spans="1:6" s="93" customFormat="1" ht="18" customHeight="1" x14ac:dyDescent="0.25">
      <c r="A24" s="17" t="s">
        <v>911</v>
      </c>
      <c r="B24" s="14">
        <f>ხარჯები!C14</f>
        <v>0</v>
      </c>
      <c r="C24" s="14">
        <f>ხარჯები!D14</f>
        <v>0</v>
      </c>
      <c r="D24" s="12">
        <f t="shared" si="0"/>
        <v>0</v>
      </c>
      <c r="E24" s="16"/>
      <c r="F24" s="16"/>
    </row>
    <row r="25" spans="1:6" s="93" customFormat="1" ht="30.75" customHeight="1" x14ac:dyDescent="0.25">
      <c r="A25" s="17" t="s">
        <v>912</v>
      </c>
      <c r="B25" s="12">
        <v>4184.3</v>
      </c>
      <c r="C25" s="12">
        <v>0</v>
      </c>
      <c r="D25" s="12">
        <f t="shared" si="0"/>
        <v>0</v>
      </c>
      <c r="E25" s="95"/>
      <c r="F25" s="18"/>
    </row>
    <row r="26" spans="1:6" ht="15.75" customHeight="1" x14ac:dyDescent="0.25">
      <c r="A26" s="13" t="s">
        <v>907</v>
      </c>
      <c r="B26" s="14">
        <f>B27</f>
        <v>2795.4</v>
      </c>
      <c r="C26" s="14">
        <f>C27</f>
        <v>3594.6</v>
      </c>
      <c r="D26" s="12">
        <f t="shared" si="0"/>
        <v>1765.5</v>
      </c>
      <c r="E26" s="16">
        <f>E27</f>
        <v>18.2</v>
      </c>
      <c r="F26" s="16">
        <f>F27</f>
        <v>1747.3</v>
      </c>
    </row>
    <row r="27" spans="1:6" s="96" customFormat="1" ht="39" customHeight="1" x14ac:dyDescent="0.25">
      <c r="A27" s="17" t="s">
        <v>912</v>
      </c>
      <c r="B27" s="19">
        <f>შემოსავლები!C57</f>
        <v>2795.4</v>
      </c>
      <c r="C27" s="19">
        <f>შემოსავლები!D57</f>
        <v>3594.6</v>
      </c>
      <c r="D27" s="12">
        <f t="shared" si="0"/>
        <v>1765.5</v>
      </c>
      <c r="E27" s="19">
        <f>შემოსავლები!F57</f>
        <v>18.2</v>
      </c>
      <c r="F27" s="19">
        <f>შემოსავლები!G57</f>
        <v>1747.3</v>
      </c>
    </row>
    <row r="28" spans="1:6" s="96" customFormat="1" ht="16.5" customHeight="1" x14ac:dyDescent="0.25">
      <c r="A28" s="11" t="s">
        <v>913</v>
      </c>
      <c r="B28" s="12">
        <f>B29-B32</f>
        <v>-1425.3</v>
      </c>
      <c r="C28" s="12">
        <f>C29-C32</f>
        <v>-357</v>
      </c>
      <c r="D28" s="12">
        <f t="shared" si="0"/>
        <v>-528</v>
      </c>
      <c r="E28" s="12">
        <f>E29-E32</f>
        <v>0</v>
      </c>
      <c r="F28" s="12">
        <f>F29-F32</f>
        <v>-528</v>
      </c>
    </row>
    <row r="29" spans="1:6" s="94" customFormat="1" ht="16.5" customHeight="1" x14ac:dyDescent="0.25">
      <c r="A29" s="13" t="s">
        <v>910</v>
      </c>
      <c r="B29" s="14">
        <f>B30+B31</f>
        <v>0</v>
      </c>
      <c r="C29" s="14">
        <f>C30+C31</f>
        <v>0</v>
      </c>
      <c r="D29" s="12">
        <f t="shared" si="0"/>
        <v>0</v>
      </c>
      <c r="E29" s="14">
        <f>E30+E31</f>
        <v>0</v>
      </c>
      <c r="F29" s="14">
        <f>F30+F31</f>
        <v>0</v>
      </c>
    </row>
    <row r="30" spans="1:6" s="96" customFormat="1" ht="16.5" customHeight="1" x14ac:dyDescent="0.25">
      <c r="A30" s="17" t="s">
        <v>914</v>
      </c>
      <c r="B30" s="19"/>
      <c r="C30" s="19"/>
      <c r="D30" s="12">
        <f t="shared" si="0"/>
        <v>0</v>
      </c>
      <c r="E30" s="97"/>
      <c r="F30" s="97"/>
    </row>
    <row r="31" spans="1:6" s="96" customFormat="1" ht="16.5" customHeight="1" x14ac:dyDescent="0.25">
      <c r="A31" s="17" t="s">
        <v>915</v>
      </c>
      <c r="B31" s="19"/>
      <c r="C31" s="19"/>
      <c r="D31" s="12">
        <f t="shared" si="0"/>
        <v>0</v>
      </c>
      <c r="E31" s="97"/>
      <c r="F31" s="97"/>
    </row>
    <row r="32" spans="1:6" s="96" customFormat="1" ht="16.5" customHeight="1" x14ac:dyDescent="0.25">
      <c r="A32" s="13" t="s">
        <v>907</v>
      </c>
      <c r="B32" s="14">
        <f>B33+B34</f>
        <v>1425.3</v>
      </c>
      <c r="C32" s="14">
        <f>C33+C34</f>
        <v>357</v>
      </c>
      <c r="D32" s="12">
        <f t="shared" si="0"/>
        <v>528</v>
      </c>
      <c r="E32" s="14">
        <f>E33+E34</f>
        <v>0</v>
      </c>
      <c r="F32" s="14">
        <f>F33+F34</f>
        <v>528</v>
      </c>
    </row>
    <row r="33" spans="1:6" s="96" customFormat="1" ht="16.5" customHeight="1" x14ac:dyDescent="0.25">
      <c r="A33" s="17" t="s">
        <v>914</v>
      </c>
      <c r="B33" s="19">
        <f>ხარჯები!C15</f>
        <v>1425.3</v>
      </c>
      <c r="C33" s="19">
        <f>ხარჯები!D15</f>
        <v>357</v>
      </c>
      <c r="D33" s="12">
        <f t="shared" si="0"/>
        <v>528</v>
      </c>
      <c r="E33" s="19">
        <f>'[1]ორგ 2'!H19</f>
        <v>0</v>
      </c>
      <c r="F33" s="19">
        <f>ხარჯები!G15</f>
        <v>528</v>
      </c>
    </row>
    <row r="34" spans="1:6" ht="16.5" customHeight="1" x14ac:dyDescent="0.25">
      <c r="A34" s="17" t="s">
        <v>915</v>
      </c>
      <c r="B34" s="18"/>
      <c r="C34" s="18"/>
      <c r="D34" s="12">
        <f t="shared" si="0"/>
        <v>0</v>
      </c>
      <c r="E34" s="97"/>
      <c r="F34" s="97"/>
    </row>
    <row r="35" spans="1:6" s="94" customFormat="1" ht="16.5" customHeight="1" x14ac:dyDescent="0.25">
      <c r="A35" s="11" t="s">
        <v>916</v>
      </c>
      <c r="B35" s="12">
        <f>B21-B22+B28</f>
        <v>-1.0231815394945443E-11</v>
      </c>
      <c r="C35" s="12">
        <f>C21-C22+C28</f>
        <v>5.0022208597511053E-12</v>
      </c>
      <c r="D35" s="12">
        <f t="shared" si="0"/>
        <v>4.3200998334214091E-12</v>
      </c>
      <c r="E35" s="12">
        <f>E21-E22+E28</f>
        <v>0</v>
      </c>
      <c r="F35" s="12">
        <f>F21-F22+F28</f>
        <v>4.3200998334214091E-12</v>
      </c>
    </row>
    <row r="36" spans="1:6" s="96" customFormat="1" ht="15.75" customHeight="1" x14ac:dyDescent="0.25">
      <c r="A36" s="20"/>
      <c r="B36" s="20"/>
      <c r="C36" s="20"/>
      <c r="D36" s="98"/>
      <c r="E36" s="92"/>
      <c r="F36" s="92"/>
    </row>
    <row r="37" spans="1:6" s="96" customFormat="1" ht="15.75" customHeight="1" x14ac:dyDescent="0.25">
      <c r="A37" s="20"/>
      <c r="B37" s="21"/>
      <c r="C37" s="20"/>
      <c r="D37" s="98"/>
      <c r="E37" s="92"/>
      <c r="F37" s="92"/>
    </row>
    <row r="38" spans="1:6" s="94" customFormat="1" ht="15.75" customHeight="1" x14ac:dyDescent="0.25">
      <c r="A38" s="20"/>
      <c r="B38" s="20"/>
      <c r="C38" s="20"/>
      <c r="D38" s="98"/>
      <c r="E38" s="92"/>
      <c r="F38" s="92"/>
    </row>
    <row r="39" spans="1:6" s="96" customFormat="1" ht="15.75" customHeight="1" x14ac:dyDescent="0.25">
      <c r="A39" s="441"/>
      <c r="B39" s="441"/>
      <c r="C39" s="441"/>
      <c r="D39" s="441"/>
      <c r="E39" s="92"/>
      <c r="F39" s="92"/>
    </row>
    <row r="40" spans="1:6" s="96" customFormat="1" ht="15.75" customHeight="1" x14ac:dyDescent="0.25">
      <c r="A40" s="92"/>
      <c r="B40" s="99"/>
      <c r="C40" s="100"/>
      <c r="D40" s="92"/>
      <c r="E40" s="92"/>
      <c r="F40" s="92"/>
    </row>
    <row r="41" spans="1:6" ht="15.75" customHeight="1" x14ac:dyDescent="0.25"/>
    <row r="42" spans="1:6" s="93" customFormat="1" ht="22.5" customHeight="1" x14ac:dyDescent="0.25">
      <c r="A42" s="92"/>
      <c r="B42" s="99"/>
      <c r="C42" s="100"/>
      <c r="D42" s="92"/>
      <c r="E42" s="92"/>
      <c r="F42" s="92"/>
    </row>
    <row r="43" spans="1:6" ht="9" customHeight="1" x14ac:dyDescent="0.25"/>
    <row r="44" spans="1:6" ht="9" customHeight="1" x14ac:dyDescent="0.25"/>
    <row r="45" spans="1:6" ht="9" customHeight="1" x14ac:dyDescent="0.25"/>
    <row r="46" spans="1:6" ht="27.75" customHeight="1" x14ac:dyDescent="0.25"/>
  </sheetData>
  <mergeCells count="7">
    <mergeCell ref="A39:D39"/>
    <mergeCell ref="C1:C3"/>
    <mergeCell ref="A1:A3"/>
    <mergeCell ref="B1:B3"/>
    <mergeCell ref="D1:F1"/>
    <mergeCell ref="D2:D3"/>
    <mergeCell ref="E2:F2"/>
  </mergeCells>
  <printOptions horizontalCentered="1" verticalCentered="1"/>
  <pageMargins left="0" right="0" top="0" bottom="0" header="0" footer="0"/>
  <pageSetup scale="70" orientation="portrait" r:id="rId1"/>
  <headerFooter alignWithMargins="0"/>
  <rowBreaks count="1" manualBreakCount="1">
    <brk id="3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G57"/>
  <sheetViews>
    <sheetView showGridLines="0" view="pageBreakPreview" zoomScale="70" zoomScaleSheetLayoutView="70" workbookViewId="0">
      <pane ySplit="3" topLeftCell="A39" activePane="bottomLeft" state="frozen"/>
      <selection activeCell="C825" sqref="C825:G825"/>
      <selection pane="bottomLeft" activeCell="B42" sqref="B42"/>
    </sheetView>
  </sheetViews>
  <sheetFormatPr defaultRowHeight="15" x14ac:dyDescent="0.25"/>
  <cols>
    <col min="1" max="1" width="9.28515625" style="1" customWidth="1"/>
    <col min="2" max="2" width="50" style="1" customWidth="1"/>
    <col min="3" max="3" width="11.140625" style="1" customWidth="1"/>
    <col min="4" max="5" width="11.140625" style="2" customWidth="1"/>
    <col min="6" max="6" width="16.7109375" style="2" customWidth="1"/>
    <col min="7" max="7" width="17.140625" style="1" customWidth="1"/>
    <col min="8" max="16384" width="9.140625" style="1"/>
  </cols>
  <sheetData>
    <row r="1" spans="1:7" ht="35.25" customHeight="1" x14ac:dyDescent="0.25">
      <c r="A1" s="445" t="s">
        <v>33</v>
      </c>
      <c r="B1" s="445" t="s">
        <v>34</v>
      </c>
      <c r="C1" s="84" t="s">
        <v>35</v>
      </c>
      <c r="D1" s="84" t="s">
        <v>144</v>
      </c>
      <c r="E1" s="446" t="s">
        <v>146</v>
      </c>
      <c r="F1" s="446"/>
      <c r="G1" s="446"/>
    </row>
    <row r="2" spans="1:7" ht="86.25" customHeight="1" x14ac:dyDescent="0.25">
      <c r="A2" s="445"/>
      <c r="B2" s="445"/>
      <c r="C2" s="85" t="s">
        <v>37</v>
      </c>
      <c r="D2" s="85" t="s">
        <v>36</v>
      </c>
      <c r="E2" s="85" t="s">
        <v>339</v>
      </c>
      <c r="F2" s="85" t="s">
        <v>1031</v>
      </c>
      <c r="G2" s="85" t="s">
        <v>340</v>
      </c>
    </row>
    <row r="3" spans="1:7" ht="24.75" customHeight="1" x14ac:dyDescent="0.25">
      <c r="A3" s="86" t="s">
        <v>38</v>
      </c>
      <c r="B3" s="86" t="s">
        <v>39</v>
      </c>
      <c r="C3" s="87">
        <f>C4+C53+C57</f>
        <v>64633.799999999996</v>
      </c>
      <c r="D3" s="87">
        <f>D4+D53+D57</f>
        <v>66363.600000000006</v>
      </c>
      <c r="E3" s="87">
        <f>F3+G3</f>
        <v>54993.200000000004</v>
      </c>
      <c r="F3" s="87">
        <f>F4+F53+F57</f>
        <v>18.2</v>
      </c>
      <c r="G3" s="87">
        <f>G4+G53+G57</f>
        <v>54975.000000000007</v>
      </c>
    </row>
    <row r="4" spans="1:7" ht="24.75" customHeight="1" x14ac:dyDescent="0.25">
      <c r="A4" s="86" t="s">
        <v>40</v>
      </c>
      <c r="B4" s="86" t="s">
        <v>32</v>
      </c>
      <c r="C4" s="87">
        <f>C5+C18+C26</f>
        <v>55516.499999999993</v>
      </c>
      <c r="D4" s="87">
        <f>D5+D18+D26</f>
        <v>59219</v>
      </c>
      <c r="E4" s="87">
        <f t="shared" ref="E4:E57" si="0">F4+G4</f>
        <v>49227.700000000004</v>
      </c>
      <c r="F4" s="87">
        <f>F5+F18+F26</f>
        <v>0</v>
      </c>
      <c r="G4" s="87">
        <f>G5+G18+G26</f>
        <v>49227.700000000004</v>
      </c>
    </row>
    <row r="5" spans="1:7" ht="24.75" customHeight="1" x14ac:dyDescent="0.25">
      <c r="A5" s="86" t="s">
        <v>41</v>
      </c>
      <c r="B5" s="88" t="s">
        <v>42</v>
      </c>
      <c r="C5" s="87">
        <f>C6+C12</f>
        <v>18774.099999999999</v>
      </c>
      <c r="D5" s="87">
        <f>D6+D12</f>
        <v>12600</v>
      </c>
      <c r="E5" s="87">
        <f t="shared" si="0"/>
        <v>7200</v>
      </c>
      <c r="F5" s="87">
        <f>F6+F12</f>
        <v>0</v>
      </c>
      <c r="G5" s="87">
        <f>G6+G12</f>
        <v>7200</v>
      </c>
    </row>
    <row r="6" spans="1:7" ht="34.5" customHeight="1" x14ac:dyDescent="0.25">
      <c r="A6" s="86" t="s">
        <v>43</v>
      </c>
      <c r="B6" s="88" t="s">
        <v>143</v>
      </c>
      <c r="C6" s="87">
        <f>SUM(C7:C11)</f>
        <v>11616</v>
      </c>
      <c r="D6" s="87">
        <f>SUM(D7:D11)</f>
        <v>5500</v>
      </c>
      <c r="E6" s="87">
        <f t="shared" si="0"/>
        <v>0</v>
      </c>
      <c r="F6" s="87">
        <f>SUM(F7:F11)</f>
        <v>0</v>
      </c>
      <c r="G6" s="87">
        <f>SUM(G7:G11)</f>
        <v>0</v>
      </c>
    </row>
    <row r="7" spans="1:7" ht="24.75" hidden="1" customHeight="1" x14ac:dyDescent="0.25">
      <c r="A7" s="89" t="s">
        <v>44</v>
      </c>
      <c r="B7" s="90" t="s">
        <v>45</v>
      </c>
      <c r="C7" s="91">
        <v>11568.4</v>
      </c>
      <c r="D7" s="91">
        <v>4950</v>
      </c>
      <c r="E7" s="87">
        <f t="shared" si="0"/>
        <v>0</v>
      </c>
      <c r="F7" s="91">
        <v>0</v>
      </c>
      <c r="G7" s="91">
        <v>0</v>
      </c>
    </row>
    <row r="8" spans="1:7" ht="24.75" hidden="1" customHeight="1" x14ac:dyDescent="0.25">
      <c r="A8" s="89"/>
      <c r="B8" s="90" t="s">
        <v>46</v>
      </c>
      <c r="C8" s="91">
        <v>17.2</v>
      </c>
      <c r="D8" s="91">
        <v>0</v>
      </c>
      <c r="E8" s="87">
        <f t="shared" si="0"/>
        <v>0</v>
      </c>
      <c r="F8" s="91">
        <v>0</v>
      </c>
      <c r="G8" s="91">
        <v>0</v>
      </c>
    </row>
    <row r="9" spans="1:7" ht="24.75" hidden="1" customHeight="1" x14ac:dyDescent="0.25">
      <c r="A9" s="89" t="s">
        <v>47</v>
      </c>
      <c r="B9" s="90" t="s">
        <v>48</v>
      </c>
      <c r="C9" s="91">
        <v>30.4</v>
      </c>
      <c r="D9" s="91">
        <v>50</v>
      </c>
      <c r="E9" s="87">
        <f t="shared" si="0"/>
        <v>0</v>
      </c>
      <c r="F9" s="91">
        <v>0</v>
      </c>
      <c r="G9" s="91">
        <v>0</v>
      </c>
    </row>
    <row r="10" spans="1:7" ht="24.75" hidden="1" customHeight="1" x14ac:dyDescent="0.25">
      <c r="A10" s="89"/>
      <c r="B10" s="90" t="s">
        <v>49</v>
      </c>
      <c r="C10" s="91">
        <v>0</v>
      </c>
      <c r="D10" s="91">
        <v>0</v>
      </c>
      <c r="E10" s="87">
        <f t="shared" si="0"/>
        <v>0</v>
      </c>
      <c r="F10" s="91">
        <v>0</v>
      </c>
      <c r="G10" s="91">
        <v>0</v>
      </c>
    </row>
    <row r="11" spans="1:7" ht="24.75" hidden="1" customHeight="1" x14ac:dyDescent="0.25">
      <c r="A11" s="89" t="s">
        <v>50</v>
      </c>
      <c r="B11" s="90" t="s">
        <v>51</v>
      </c>
      <c r="C11" s="91">
        <v>0</v>
      </c>
      <c r="D11" s="91">
        <v>500</v>
      </c>
      <c r="E11" s="87">
        <f t="shared" si="0"/>
        <v>0</v>
      </c>
      <c r="F11" s="91">
        <v>0</v>
      </c>
      <c r="G11" s="91">
        <v>0</v>
      </c>
    </row>
    <row r="12" spans="1:7" ht="24.75" customHeight="1" x14ac:dyDescent="0.25">
      <c r="A12" s="86" t="s">
        <v>52</v>
      </c>
      <c r="B12" s="88" t="s">
        <v>53</v>
      </c>
      <c r="C12" s="87">
        <f>SUM(C13:C17)</f>
        <v>7158.0999999999995</v>
      </c>
      <c r="D12" s="87">
        <f>SUM(D13:D17)</f>
        <v>7100</v>
      </c>
      <c r="E12" s="87">
        <f t="shared" si="0"/>
        <v>7200</v>
      </c>
      <c r="F12" s="87">
        <f>SUM(F13:F17)</f>
        <v>0</v>
      </c>
      <c r="G12" s="87">
        <f>SUM(G13:G17)</f>
        <v>7200</v>
      </c>
    </row>
    <row r="13" spans="1:7" ht="33.75" customHeight="1" x14ac:dyDescent="0.25">
      <c r="A13" s="89" t="s">
        <v>54</v>
      </c>
      <c r="B13" s="90" t="s">
        <v>55</v>
      </c>
      <c r="C13" s="91">
        <v>5625.4</v>
      </c>
      <c r="D13" s="91">
        <v>5670</v>
      </c>
      <c r="E13" s="87">
        <f t="shared" si="0"/>
        <v>5770</v>
      </c>
      <c r="F13" s="91">
        <v>0</v>
      </c>
      <c r="G13" s="91">
        <v>5770</v>
      </c>
    </row>
    <row r="14" spans="1:7" ht="24.75" customHeight="1" x14ac:dyDescent="0.25">
      <c r="A14" s="89" t="s">
        <v>56</v>
      </c>
      <c r="B14" s="90" t="s">
        <v>57</v>
      </c>
      <c r="C14" s="91">
        <v>28.6</v>
      </c>
      <c r="D14" s="91">
        <v>50</v>
      </c>
      <c r="E14" s="87">
        <f t="shared" si="0"/>
        <v>50</v>
      </c>
      <c r="F14" s="91">
        <v>0</v>
      </c>
      <c r="G14" s="91">
        <v>50</v>
      </c>
    </row>
    <row r="15" spans="1:7" ht="24.75" customHeight="1" x14ac:dyDescent="0.25">
      <c r="A15" s="89" t="s">
        <v>58</v>
      </c>
      <c r="B15" s="90" t="s">
        <v>59</v>
      </c>
      <c r="C15" s="91">
        <v>394.2</v>
      </c>
      <c r="D15" s="91">
        <v>280</v>
      </c>
      <c r="E15" s="87">
        <f t="shared" si="0"/>
        <v>280</v>
      </c>
      <c r="F15" s="91">
        <v>0</v>
      </c>
      <c r="G15" s="91">
        <v>280</v>
      </c>
    </row>
    <row r="16" spans="1:7" ht="36" customHeight="1" x14ac:dyDescent="0.25">
      <c r="A16" s="89" t="s">
        <v>60</v>
      </c>
      <c r="B16" s="90" t="s">
        <v>61</v>
      </c>
      <c r="C16" s="91">
        <v>1104.7</v>
      </c>
      <c r="D16" s="91">
        <v>0</v>
      </c>
      <c r="E16" s="87">
        <f t="shared" si="0"/>
        <v>0</v>
      </c>
      <c r="F16" s="91">
        <v>0</v>
      </c>
      <c r="G16" s="91">
        <v>0</v>
      </c>
    </row>
    <row r="17" spans="1:7" ht="33" customHeight="1" x14ac:dyDescent="0.25">
      <c r="A17" s="89" t="s">
        <v>62</v>
      </c>
      <c r="B17" s="90" t="s">
        <v>63</v>
      </c>
      <c r="C17" s="91">
        <v>5.2</v>
      </c>
      <c r="D17" s="91">
        <v>1100</v>
      </c>
      <c r="E17" s="87">
        <f t="shared" si="0"/>
        <v>1100</v>
      </c>
      <c r="F17" s="91">
        <v>0</v>
      </c>
      <c r="G17" s="91">
        <v>1100</v>
      </c>
    </row>
    <row r="18" spans="1:7" ht="24.75" customHeight="1" x14ac:dyDescent="0.25">
      <c r="A18" s="86" t="s">
        <v>64</v>
      </c>
      <c r="B18" s="86" t="s">
        <v>65</v>
      </c>
      <c r="C18" s="87">
        <f>C19+C20+C21</f>
        <v>28420.799999999999</v>
      </c>
      <c r="D18" s="87">
        <f>D19+D20+D21</f>
        <v>37147</v>
      </c>
      <c r="E18" s="87">
        <f t="shared" si="0"/>
        <v>33170.300000000003</v>
      </c>
      <c r="F18" s="87">
        <f>F19+F20+F21</f>
        <v>0</v>
      </c>
      <c r="G18" s="87">
        <f>G19+G20+G21</f>
        <v>33170.300000000003</v>
      </c>
    </row>
    <row r="19" spans="1:7" ht="31.5" customHeight="1" x14ac:dyDescent="0.25">
      <c r="A19" s="86" t="s">
        <v>66</v>
      </c>
      <c r="B19" s="88" t="s">
        <v>67</v>
      </c>
      <c r="C19" s="87">
        <v>15.5</v>
      </c>
      <c r="D19" s="87">
        <v>49</v>
      </c>
      <c r="E19" s="87">
        <f t="shared" si="0"/>
        <v>0</v>
      </c>
      <c r="F19" s="87">
        <v>0</v>
      </c>
      <c r="G19" s="87">
        <v>0</v>
      </c>
    </row>
    <row r="20" spans="1:7" ht="37.5" customHeight="1" x14ac:dyDescent="0.25">
      <c r="A20" s="86" t="s">
        <v>68</v>
      </c>
      <c r="B20" s="88" t="s">
        <v>69</v>
      </c>
      <c r="C20" s="87">
        <v>0</v>
      </c>
      <c r="D20" s="87">
        <v>0</v>
      </c>
      <c r="E20" s="87">
        <f t="shared" si="0"/>
        <v>0</v>
      </c>
      <c r="F20" s="87">
        <v>0</v>
      </c>
      <c r="G20" s="87">
        <v>0</v>
      </c>
    </row>
    <row r="21" spans="1:7" ht="35.25" customHeight="1" x14ac:dyDescent="0.25">
      <c r="A21" s="86" t="s">
        <v>70</v>
      </c>
      <c r="B21" s="88" t="s">
        <v>71</v>
      </c>
      <c r="C21" s="87">
        <f>C22+C25</f>
        <v>28405.3</v>
      </c>
      <c r="D21" s="87">
        <f>D22+D25</f>
        <v>37098</v>
      </c>
      <c r="E21" s="87">
        <f t="shared" si="0"/>
        <v>33170.300000000003</v>
      </c>
      <c r="F21" s="87">
        <f>F22+F25</f>
        <v>0</v>
      </c>
      <c r="G21" s="87">
        <f>G22+G25</f>
        <v>33170.300000000003</v>
      </c>
    </row>
    <row r="22" spans="1:7" ht="24.75" customHeight="1" x14ac:dyDescent="0.25">
      <c r="A22" s="89" t="s">
        <v>72</v>
      </c>
      <c r="B22" s="88" t="s">
        <v>73</v>
      </c>
      <c r="C22" s="87">
        <f>SUM(C23:C24)</f>
        <v>19798</v>
      </c>
      <c r="D22" s="87">
        <f>SUM(D23:D24)</f>
        <v>25898</v>
      </c>
      <c r="E22" s="87">
        <f t="shared" si="0"/>
        <v>33170.300000000003</v>
      </c>
      <c r="F22" s="87">
        <f>SUM(F23:F24)</f>
        <v>0</v>
      </c>
      <c r="G22" s="87">
        <f>SUM(G23:G24)</f>
        <v>33170.300000000003</v>
      </c>
    </row>
    <row r="23" spans="1:7" ht="24.75" customHeight="1" x14ac:dyDescent="0.25">
      <c r="A23" s="89" t="s">
        <v>74</v>
      </c>
      <c r="B23" s="90" t="s">
        <v>132</v>
      </c>
      <c r="C23" s="91">
        <v>19578</v>
      </c>
      <c r="D23" s="91">
        <v>25678</v>
      </c>
      <c r="E23" s="87">
        <f t="shared" si="0"/>
        <v>32935.300000000003</v>
      </c>
      <c r="F23" s="91">
        <v>0</v>
      </c>
      <c r="G23" s="91">
        <v>32935.300000000003</v>
      </c>
    </row>
    <row r="24" spans="1:7" ht="24.75" customHeight="1" x14ac:dyDescent="0.25">
      <c r="A24" s="89" t="s">
        <v>75</v>
      </c>
      <c r="B24" s="90" t="s">
        <v>133</v>
      </c>
      <c r="C24" s="91">
        <v>220</v>
      </c>
      <c r="D24" s="91">
        <v>220</v>
      </c>
      <c r="E24" s="87">
        <f t="shared" si="0"/>
        <v>235</v>
      </c>
      <c r="F24" s="91">
        <v>0</v>
      </c>
      <c r="G24" s="91">
        <v>235</v>
      </c>
    </row>
    <row r="25" spans="1:7" ht="24.75" customHeight="1" x14ac:dyDescent="0.25">
      <c r="A25" s="89" t="s">
        <v>76</v>
      </c>
      <c r="B25" s="88" t="s">
        <v>77</v>
      </c>
      <c r="C25" s="87">
        <v>8607.2999999999993</v>
      </c>
      <c r="D25" s="87">
        <v>11200</v>
      </c>
      <c r="E25" s="87">
        <f t="shared" si="0"/>
        <v>0</v>
      </c>
      <c r="F25" s="87">
        <v>0</v>
      </c>
      <c r="G25" s="87"/>
    </row>
    <row r="26" spans="1:7" ht="24.75" customHeight="1" x14ac:dyDescent="0.25">
      <c r="A26" s="86">
        <v>14</v>
      </c>
      <c r="B26" s="86" t="s">
        <v>78</v>
      </c>
      <c r="C26" s="87">
        <f>C27+C33+C43+C47</f>
        <v>8321.5999999999985</v>
      </c>
      <c r="D26" s="87">
        <f>D27+D33+D43+D47</f>
        <v>9472</v>
      </c>
      <c r="E26" s="87">
        <f t="shared" si="0"/>
        <v>8857.4</v>
      </c>
      <c r="F26" s="87">
        <f>F27+F33+F43+F47</f>
        <v>0</v>
      </c>
      <c r="G26" s="87">
        <f>G27+G33+G43+G47</f>
        <v>8857.4</v>
      </c>
    </row>
    <row r="27" spans="1:7" ht="24.75" customHeight="1" x14ac:dyDescent="0.25">
      <c r="A27" s="86" t="s">
        <v>79</v>
      </c>
      <c r="B27" s="88" t="s">
        <v>80</v>
      </c>
      <c r="C27" s="87">
        <f>C28+C29+C32</f>
        <v>214.4</v>
      </c>
      <c r="D27" s="87">
        <f>D28+D29+D32</f>
        <v>280</v>
      </c>
      <c r="E27" s="87">
        <f t="shared" si="0"/>
        <v>280</v>
      </c>
      <c r="F27" s="87">
        <f>F28+F29+F32</f>
        <v>0</v>
      </c>
      <c r="G27" s="87">
        <f>G28+G29+G32</f>
        <v>280</v>
      </c>
    </row>
    <row r="28" spans="1:7" ht="24.75" customHeight="1" x14ac:dyDescent="0.25">
      <c r="A28" s="89" t="s">
        <v>81</v>
      </c>
      <c r="B28" s="90" t="s">
        <v>82</v>
      </c>
      <c r="C28" s="91">
        <v>0</v>
      </c>
      <c r="D28" s="91">
        <v>80</v>
      </c>
      <c r="E28" s="87">
        <f t="shared" si="0"/>
        <v>50</v>
      </c>
      <c r="F28" s="91">
        <v>0</v>
      </c>
      <c r="G28" s="91">
        <v>50</v>
      </c>
    </row>
    <row r="29" spans="1:7" ht="24.75" customHeight="1" x14ac:dyDescent="0.25">
      <c r="A29" s="89" t="s">
        <v>83</v>
      </c>
      <c r="B29" s="90" t="s">
        <v>84</v>
      </c>
      <c r="C29" s="91">
        <v>214.4</v>
      </c>
      <c r="D29" s="91">
        <v>200</v>
      </c>
      <c r="E29" s="87">
        <f t="shared" si="0"/>
        <v>230</v>
      </c>
      <c r="F29" s="91">
        <f>SUM(F30:F32)</f>
        <v>0</v>
      </c>
      <c r="G29" s="91">
        <f>SUM(G30:G32)</f>
        <v>230</v>
      </c>
    </row>
    <row r="30" spans="1:7" ht="32.25" customHeight="1" x14ac:dyDescent="0.25">
      <c r="A30" s="89" t="s">
        <v>85</v>
      </c>
      <c r="B30" s="90" t="s">
        <v>134</v>
      </c>
      <c r="C30" s="91">
        <v>147.69999999999999</v>
      </c>
      <c r="D30" s="91">
        <v>150</v>
      </c>
      <c r="E30" s="87">
        <f t="shared" si="0"/>
        <v>150</v>
      </c>
      <c r="F30" s="91">
        <v>0</v>
      </c>
      <c r="G30" s="91">
        <v>150</v>
      </c>
    </row>
    <row r="31" spans="1:7" ht="43.5" customHeight="1" x14ac:dyDescent="0.25">
      <c r="A31" s="89" t="s">
        <v>86</v>
      </c>
      <c r="B31" s="90" t="s">
        <v>135</v>
      </c>
      <c r="C31" s="91">
        <v>66.7</v>
      </c>
      <c r="D31" s="91">
        <v>50</v>
      </c>
      <c r="E31" s="87">
        <f t="shared" si="0"/>
        <v>80</v>
      </c>
      <c r="F31" s="91">
        <v>0</v>
      </c>
      <c r="G31" s="91">
        <v>80</v>
      </c>
    </row>
    <row r="32" spans="1:7" ht="24.75" customHeight="1" x14ac:dyDescent="0.25">
      <c r="A32" s="89" t="s">
        <v>87</v>
      </c>
      <c r="B32" s="90" t="s">
        <v>88</v>
      </c>
      <c r="C32" s="91">
        <v>0</v>
      </c>
      <c r="D32" s="91">
        <v>0</v>
      </c>
      <c r="E32" s="87">
        <f t="shared" si="0"/>
        <v>0</v>
      </c>
      <c r="F32" s="91">
        <v>0</v>
      </c>
      <c r="G32" s="91">
        <v>0</v>
      </c>
    </row>
    <row r="33" spans="1:7" ht="24.75" customHeight="1" x14ac:dyDescent="0.25">
      <c r="A33" s="86" t="s">
        <v>89</v>
      </c>
      <c r="B33" s="88" t="s">
        <v>90</v>
      </c>
      <c r="C33" s="87">
        <f>C34+C42</f>
        <v>4912</v>
      </c>
      <c r="D33" s="87">
        <f>D34+D42</f>
        <v>5222</v>
      </c>
      <c r="E33" s="87">
        <f t="shared" si="0"/>
        <v>4667</v>
      </c>
      <c r="F33" s="87">
        <f>F34+F42</f>
        <v>0</v>
      </c>
      <c r="G33" s="87">
        <f>G34+G42</f>
        <v>4667</v>
      </c>
    </row>
    <row r="34" spans="1:7" ht="36.75" customHeight="1" x14ac:dyDescent="0.25">
      <c r="A34" s="89" t="s">
        <v>91</v>
      </c>
      <c r="B34" s="90" t="s">
        <v>92</v>
      </c>
      <c r="C34" s="91">
        <v>4409.3999999999996</v>
      </c>
      <c r="D34" s="91">
        <v>4660</v>
      </c>
      <c r="E34" s="87">
        <f t="shared" si="0"/>
        <v>4107</v>
      </c>
      <c r="F34" s="91">
        <f>SUM(F35:F41)</f>
        <v>0</v>
      </c>
      <c r="G34" s="91">
        <f>SUM(G35:G41)</f>
        <v>4107</v>
      </c>
    </row>
    <row r="35" spans="1:7" ht="33" customHeight="1" x14ac:dyDescent="0.25">
      <c r="A35" s="89" t="s">
        <v>93</v>
      </c>
      <c r="B35" s="90" t="s">
        <v>136</v>
      </c>
      <c r="C35" s="91">
        <v>8.4</v>
      </c>
      <c r="D35" s="91">
        <v>10</v>
      </c>
      <c r="E35" s="87">
        <f t="shared" si="0"/>
        <v>5</v>
      </c>
      <c r="F35" s="91">
        <v>0</v>
      </c>
      <c r="G35" s="91">
        <v>5</v>
      </c>
    </row>
    <row r="36" spans="1:7" ht="24.75" customHeight="1" x14ac:dyDescent="0.25">
      <c r="A36" s="89" t="s">
        <v>94</v>
      </c>
      <c r="B36" s="90" t="s">
        <v>138</v>
      </c>
      <c r="C36" s="91">
        <v>2613.6</v>
      </c>
      <c r="D36" s="91">
        <v>2500</v>
      </c>
      <c r="E36" s="87">
        <f t="shared" si="0"/>
        <v>2000</v>
      </c>
      <c r="F36" s="91">
        <v>0</v>
      </c>
      <c r="G36" s="91">
        <v>2000</v>
      </c>
    </row>
    <row r="37" spans="1:7" ht="33" customHeight="1" x14ac:dyDescent="0.25">
      <c r="A37" s="89" t="s">
        <v>95</v>
      </c>
      <c r="B37" s="90" t="s">
        <v>137</v>
      </c>
      <c r="C37" s="91">
        <v>1655.7</v>
      </c>
      <c r="D37" s="91">
        <v>2000</v>
      </c>
      <c r="E37" s="87">
        <f t="shared" si="0"/>
        <v>2000</v>
      </c>
      <c r="F37" s="91">
        <v>0</v>
      </c>
      <c r="G37" s="91">
        <v>2000</v>
      </c>
    </row>
    <row r="38" spans="1:7" ht="33" customHeight="1" x14ac:dyDescent="0.25">
      <c r="A38" s="89" t="s">
        <v>96</v>
      </c>
      <c r="B38" s="90" t="s">
        <v>139</v>
      </c>
      <c r="C38" s="91">
        <v>0</v>
      </c>
      <c r="D38" s="91">
        <v>0</v>
      </c>
      <c r="E38" s="87">
        <f t="shared" si="0"/>
        <v>0</v>
      </c>
      <c r="F38" s="91">
        <v>0</v>
      </c>
      <c r="G38" s="91">
        <v>0</v>
      </c>
    </row>
    <row r="39" spans="1:7" ht="24.75" customHeight="1" x14ac:dyDescent="0.25">
      <c r="A39" s="89" t="s">
        <v>97</v>
      </c>
      <c r="B39" s="90" t="s">
        <v>142</v>
      </c>
      <c r="C39" s="91">
        <v>129</v>
      </c>
      <c r="D39" s="91">
        <v>150</v>
      </c>
      <c r="E39" s="87">
        <f t="shared" si="0"/>
        <v>100</v>
      </c>
      <c r="F39" s="91">
        <v>0</v>
      </c>
      <c r="G39" s="91">
        <v>100</v>
      </c>
    </row>
    <row r="40" spans="1:7" ht="24.75" customHeight="1" x14ac:dyDescent="0.25">
      <c r="A40" s="89" t="s">
        <v>98</v>
      </c>
      <c r="B40" s="90" t="s">
        <v>140</v>
      </c>
      <c r="C40" s="91">
        <v>0.4</v>
      </c>
      <c r="D40" s="91">
        <v>0</v>
      </c>
      <c r="E40" s="87">
        <f t="shared" si="0"/>
        <v>2</v>
      </c>
      <c r="F40" s="91">
        <v>0</v>
      </c>
      <c r="G40" s="91">
        <v>2</v>
      </c>
    </row>
    <row r="41" spans="1:7" ht="24.75" customHeight="1" x14ac:dyDescent="0.25">
      <c r="A41" s="89" t="s">
        <v>99</v>
      </c>
      <c r="B41" s="90" t="s">
        <v>141</v>
      </c>
      <c r="C41" s="91">
        <v>2.2999999999999998</v>
      </c>
      <c r="D41" s="91">
        <v>0</v>
      </c>
      <c r="E41" s="87">
        <f t="shared" si="0"/>
        <v>0</v>
      </c>
      <c r="F41" s="91">
        <v>0</v>
      </c>
      <c r="G41" s="91">
        <v>0</v>
      </c>
    </row>
    <row r="42" spans="1:7" ht="24.75" customHeight="1" x14ac:dyDescent="0.25">
      <c r="A42" s="89" t="s">
        <v>100</v>
      </c>
      <c r="B42" s="90" t="s">
        <v>101</v>
      </c>
      <c r="C42" s="91">
        <v>502.6</v>
      </c>
      <c r="D42" s="91">
        <v>562</v>
      </c>
      <c r="E42" s="87">
        <f t="shared" si="0"/>
        <v>560</v>
      </c>
      <c r="F42" s="91">
        <v>0</v>
      </c>
      <c r="G42" s="91">
        <v>560</v>
      </c>
    </row>
    <row r="43" spans="1:7" ht="24.75" customHeight="1" x14ac:dyDescent="0.25">
      <c r="A43" s="86" t="s">
        <v>102</v>
      </c>
      <c r="B43" s="88" t="s">
        <v>103</v>
      </c>
      <c r="C43" s="87">
        <f>SUM(C44:C46)</f>
        <v>2027.2</v>
      </c>
      <c r="D43" s="87">
        <f>SUM(D44:D46)</f>
        <v>2520</v>
      </c>
      <c r="E43" s="87">
        <f t="shared" si="0"/>
        <v>2580</v>
      </c>
      <c r="F43" s="87">
        <f>SUM(F44:F46)</f>
        <v>0</v>
      </c>
      <c r="G43" s="87">
        <f>SUM(G44:G46)</f>
        <v>2580</v>
      </c>
    </row>
    <row r="44" spans="1:7" ht="49.5" customHeight="1" x14ac:dyDescent="0.25">
      <c r="A44" s="89" t="s">
        <v>104</v>
      </c>
      <c r="B44" s="90" t="s">
        <v>105</v>
      </c>
      <c r="C44" s="91">
        <v>1965.3</v>
      </c>
      <c r="D44" s="91">
        <v>2280</v>
      </c>
      <c r="E44" s="87">
        <f t="shared" si="0"/>
        <v>2300</v>
      </c>
      <c r="F44" s="91">
        <v>0</v>
      </c>
      <c r="G44" s="91">
        <f>2300</f>
        <v>2300</v>
      </c>
    </row>
    <row r="45" spans="1:7" ht="48.75" customHeight="1" x14ac:dyDescent="0.25">
      <c r="A45" s="89" t="s">
        <v>106</v>
      </c>
      <c r="B45" s="90" t="s">
        <v>107</v>
      </c>
      <c r="C45" s="91">
        <v>29</v>
      </c>
      <c r="D45" s="91">
        <v>210</v>
      </c>
      <c r="E45" s="87">
        <f t="shared" si="0"/>
        <v>220</v>
      </c>
      <c r="F45" s="91">
        <v>0</v>
      </c>
      <c r="G45" s="91">
        <v>220</v>
      </c>
    </row>
    <row r="46" spans="1:7" ht="36" customHeight="1" x14ac:dyDescent="0.25">
      <c r="A46" s="89" t="s">
        <v>108</v>
      </c>
      <c r="B46" s="90" t="s">
        <v>109</v>
      </c>
      <c r="C46" s="91">
        <v>32.9</v>
      </c>
      <c r="D46" s="91">
        <v>30</v>
      </c>
      <c r="E46" s="87">
        <f t="shared" si="0"/>
        <v>60</v>
      </c>
      <c r="F46" s="91">
        <v>0</v>
      </c>
      <c r="G46" s="91">
        <v>60</v>
      </c>
    </row>
    <row r="47" spans="1:7" ht="30.75" customHeight="1" x14ac:dyDescent="0.25">
      <c r="A47" s="86" t="s">
        <v>110</v>
      </c>
      <c r="B47" s="88" t="s">
        <v>111</v>
      </c>
      <c r="C47" s="87">
        <f>SUM(C48:C52)</f>
        <v>1168</v>
      </c>
      <c r="D47" s="87">
        <f>SUM(D48:D52)</f>
        <v>1450</v>
      </c>
      <c r="E47" s="87">
        <f t="shared" si="0"/>
        <v>1330.4</v>
      </c>
      <c r="F47" s="87">
        <f>SUM(F48:F52)</f>
        <v>0</v>
      </c>
      <c r="G47" s="87">
        <f>SUM(G48:G52)</f>
        <v>1330.4</v>
      </c>
    </row>
    <row r="48" spans="1:7" ht="51" customHeight="1" x14ac:dyDescent="0.25">
      <c r="A48" s="89" t="s">
        <v>112</v>
      </c>
      <c r="B48" s="90" t="s">
        <v>113</v>
      </c>
      <c r="C48" s="91">
        <v>96.8</v>
      </c>
      <c r="D48" s="91">
        <v>100</v>
      </c>
      <c r="E48" s="87">
        <f t="shared" si="0"/>
        <v>100</v>
      </c>
      <c r="F48" s="91">
        <v>0</v>
      </c>
      <c r="G48" s="91">
        <v>100</v>
      </c>
    </row>
    <row r="49" spans="1:7" ht="36" customHeight="1" x14ac:dyDescent="0.25">
      <c r="A49" s="89" t="s">
        <v>114</v>
      </c>
      <c r="B49" s="90" t="s">
        <v>115</v>
      </c>
      <c r="C49" s="91">
        <v>1.2</v>
      </c>
      <c r="D49" s="91">
        <v>0</v>
      </c>
      <c r="E49" s="87">
        <f t="shared" si="0"/>
        <v>0</v>
      </c>
      <c r="F49" s="91">
        <v>0</v>
      </c>
      <c r="G49" s="91">
        <v>0</v>
      </c>
    </row>
    <row r="50" spans="1:7" ht="50.25" customHeight="1" x14ac:dyDescent="0.25">
      <c r="A50" s="89" t="s">
        <v>116</v>
      </c>
      <c r="B50" s="90" t="s">
        <v>117</v>
      </c>
      <c r="C50" s="91">
        <v>50</v>
      </c>
      <c r="D50" s="91">
        <v>400</v>
      </c>
      <c r="E50" s="87">
        <f t="shared" si="0"/>
        <v>400</v>
      </c>
      <c r="F50" s="91">
        <v>0</v>
      </c>
      <c r="G50" s="91">
        <v>400</v>
      </c>
    </row>
    <row r="51" spans="1:7" ht="48.75" customHeight="1" x14ac:dyDescent="0.25">
      <c r="A51" s="89" t="s">
        <v>118</v>
      </c>
      <c r="B51" s="90" t="s">
        <v>119</v>
      </c>
      <c r="C51" s="91">
        <v>627</v>
      </c>
      <c r="D51" s="91">
        <v>650</v>
      </c>
      <c r="E51" s="87">
        <f t="shared" si="0"/>
        <v>720</v>
      </c>
      <c r="F51" s="91">
        <v>0</v>
      </c>
      <c r="G51" s="91">
        <v>720</v>
      </c>
    </row>
    <row r="52" spans="1:7" ht="24.75" customHeight="1" x14ac:dyDescent="0.25">
      <c r="A52" s="89" t="s">
        <v>120</v>
      </c>
      <c r="B52" s="90" t="s">
        <v>121</v>
      </c>
      <c r="C52" s="91">
        <v>393</v>
      </c>
      <c r="D52" s="91">
        <v>300</v>
      </c>
      <c r="E52" s="87">
        <f t="shared" si="0"/>
        <v>110.4</v>
      </c>
      <c r="F52" s="91">
        <v>0</v>
      </c>
      <c r="G52" s="91">
        <f>80+30.4</f>
        <v>110.4</v>
      </c>
    </row>
    <row r="53" spans="1:7" ht="24.75" customHeight="1" x14ac:dyDescent="0.25">
      <c r="A53" s="86" t="s">
        <v>122</v>
      </c>
      <c r="B53" s="86" t="s">
        <v>123</v>
      </c>
      <c r="C53" s="87">
        <f>SUM(C54:C56)</f>
        <v>6321.9</v>
      </c>
      <c r="D53" s="87">
        <f>SUM(D54:D56)</f>
        <v>3550</v>
      </c>
      <c r="E53" s="87">
        <f t="shared" si="0"/>
        <v>4000</v>
      </c>
      <c r="F53" s="87">
        <f>SUM(F54:F56)</f>
        <v>0</v>
      </c>
      <c r="G53" s="87">
        <f>SUM(G54:G56)</f>
        <v>4000</v>
      </c>
    </row>
    <row r="54" spans="1:7" ht="24.75" customHeight="1" x14ac:dyDescent="0.25">
      <c r="A54" s="86" t="s">
        <v>124</v>
      </c>
      <c r="B54" s="90" t="s">
        <v>125</v>
      </c>
      <c r="C54" s="91">
        <v>2399</v>
      </c>
      <c r="D54" s="91">
        <v>1150</v>
      </c>
      <c r="E54" s="87">
        <f t="shared" si="0"/>
        <v>2000</v>
      </c>
      <c r="F54" s="91">
        <v>0</v>
      </c>
      <c r="G54" s="91">
        <v>2000</v>
      </c>
    </row>
    <row r="55" spans="1:7" ht="33" customHeight="1" x14ac:dyDescent="0.25">
      <c r="A55" s="86" t="s">
        <v>126</v>
      </c>
      <c r="B55" s="90" t="s">
        <v>127</v>
      </c>
      <c r="C55" s="91">
        <v>60.9</v>
      </c>
      <c r="D55" s="91">
        <v>150</v>
      </c>
      <c r="E55" s="87">
        <f t="shared" si="0"/>
        <v>0</v>
      </c>
      <c r="F55" s="91">
        <v>0</v>
      </c>
      <c r="G55" s="91">
        <v>0</v>
      </c>
    </row>
    <row r="56" spans="1:7" ht="36.75" customHeight="1" x14ac:dyDescent="0.25">
      <c r="A56" s="86" t="s">
        <v>128</v>
      </c>
      <c r="B56" s="90" t="s">
        <v>129</v>
      </c>
      <c r="C56" s="91">
        <v>3862</v>
      </c>
      <c r="D56" s="91">
        <v>2250</v>
      </c>
      <c r="E56" s="87">
        <f t="shared" si="0"/>
        <v>2000</v>
      </c>
      <c r="F56" s="91">
        <v>0</v>
      </c>
      <c r="G56" s="91">
        <v>2000</v>
      </c>
    </row>
    <row r="57" spans="1:7" ht="24.75" customHeight="1" x14ac:dyDescent="0.25">
      <c r="A57" s="86" t="s">
        <v>130</v>
      </c>
      <c r="B57" s="86" t="s">
        <v>131</v>
      </c>
      <c r="C57" s="87">
        <v>2795.4</v>
      </c>
      <c r="D57" s="87">
        <v>3594.6</v>
      </c>
      <c r="E57" s="87">
        <f t="shared" si="0"/>
        <v>1765.5</v>
      </c>
      <c r="F57" s="87">
        <v>18.2</v>
      </c>
      <c r="G57" s="87">
        <f>1685.7+20+10.8+32+17-18.2</f>
        <v>1747.3</v>
      </c>
    </row>
  </sheetData>
  <mergeCells count="3">
    <mergeCell ref="B1:B2"/>
    <mergeCell ref="A1:A2"/>
    <mergeCell ref="E1:G1"/>
  </mergeCells>
  <pageMargins left="0" right="0" top="0" bottom="0" header="0.2" footer="0.2"/>
  <pageSetup scale="82" orientation="portrait" horizontalDpi="300" verticalDpi="300" r:id="rId1"/>
  <headerFooter alignWithMargins="0">
    <oddFooter>&amp;R&amp;"Sylfaen,Regular"&amp;9გვერდი  &amp;P - &amp;N  დან</oddFooter>
  </headerFooter>
  <ignoredErrors>
    <ignoredError sqref="A3:A25 A45:A57 A27:A44" numberStoredAsText="1"/>
    <ignoredError sqref="C22:D22 C53:D53 G34 G5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H769"/>
  <sheetViews>
    <sheetView tabSelected="1" view="pageBreakPreview" zoomScale="80" zoomScaleSheetLayoutView="80" workbookViewId="0">
      <pane ySplit="3" topLeftCell="A623" activePane="bottomLeft" state="frozen"/>
      <selection activeCell="C825" sqref="C825:G825"/>
      <selection pane="bottomLeft" activeCell="G646" sqref="G646"/>
    </sheetView>
  </sheetViews>
  <sheetFormatPr defaultRowHeight="15" x14ac:dyDescent="0.25"/>
  <cols>
    <col min="1" max="1" width="10" style="102" customWidth="1"/>
    <col min="2" max="2" width="70.5703125" style="102" customWidth="1"/>
    <col min="3" max="3" width="11.140625" style="102" customWidth="1"/>
    <col min="4" max="4" width="10.28515625" style="102" customWidth="1"/>
    <col min="5" max="5" width="12.85546875" style="102" customWidth="1"/>
    <col min="6" max="6" width="20.42578125" style="102" customWidth="1"/>
    <col min="7" max="7" width="16.28515625" style="102" customWidth="1"/>
    <col min="8" max="8" width="20.7109375" style="101" customWidth="1"/>
    <col min="9" max="16384" width="9.140625" style="102"/>
  </cols>
  <sheetData>
    <row r="1" spans="1:8" ht="29.25" customHeight="1" x14ac:dyDescent="0.25">
      <c r="A1" s="448" t="s">
        <v>15</v>
      </c>
      <c r="B1" s="447" t="s">
        <v>13</v>
      </c>
      <c r="C1" s="447" t="s">
        <v>342</v>
      </c>
      <c r="D1" s="447" t="s">
        <v>343</v>
      </c>
      <c r="E1" s="447" t="s">
        <v>341</v>
      </c>
      <c r="F1" s="447"/>
      <c r="G1" s="447"/>
    </row>
    <row r="2" spans="1:8" ht="93.75" customHeight="1" x14ac:dyDescent="0.25">
      <c r="A2" s="448"/>
      <c r="B2" s="447"/>
      <c r="C2" s="447"/>
      <c r="D2" s="447"/>
      <c r="E2" s="103" t="s">
        <v>339</v>
      </c>
      <c r="F2" s="103" t="s">
        <v>903</v>
      </c>
      <c r="G2" s="103" t="s">
        <v>340</v>
      </c>
    </row>
    <row r="3" spans="1:8" ht="36.75" customHeight="1" x14ac:dyDescent="0.25">
      <c r="A3" s="103">
        <v>20</v>
      </c>
      <c r="B3" s="103" t="s">
        <v>31</v>
      </c>
      <c r="C3" s="112">
        <f>C5+C13+C14+C15</f>
        <v>60449.5</v>
      </c>
      <c r="D3" s="112">
        <f>D5+D13+D14+D15</f>
        <v>66363.599999999991</v>
      </c>
      <c r="E3" s="112">
        <f>SUM(F3:G3)</f>
        <v>54993.2</v>
      </c>
      <c r="F3" s="112">
        <f>F5+F13+F14+F15</f>
        <v>18.2</v>
      </c>
      <c r="G3" s="112">
        <f>G5+G13+G14+G15</f>
        <v>54975</v>
      </c>
      <c r="H3" s="101" t="s">
        <v>346</v>
      </c>
    </row>
    <row r="4" spans="1:8" ht="16.5" customHeight="1" x14ac:dyDescent="0.25">
      <c r="A4" s="113"/>
      <c r="B4" s="114" t="s">
        <v>329</v>
      </c>
      <c r="C4" s="104">
        <f>C17+C122+C360+C430+C458+C594+C730</f>
        <v>352</v>
      </c>
      <c r="D4" s="104">
        <f>D17+D122+D360+D430+D458+D594+D730</f>
        <v>352</v>
      </c>
      <c r="E4" s="150">
        <f>F4+G4</f>
        <v>354</v>
      </c>
      <c r="F4" s="150">
        <f t="shared" ref="F4:G7" si="0">F17+F122+F360+F430+F458+F594+F730</f>
        <v>0</v>
      </c>
      <c r="G4" s="150">
        <f t="shared" si="0"/>
        <v>354</v>
      </c>
    </row>
    <row r="5" spans="1:8" ht="16.5" customHeight="1" x14ac:dyDescent="0.25">
      <c r="A5" s="151" t="s">
        <v>1157</v>
      </c>
      <c r="B5" s="115" t="s">
        <v>330</v>
      </c>
      <c r="C5" s="104">
        <f>C18+C123+C361+C431+C459+C595+C731</f>
        <v>47769.799999999996</v>
      </c>
      <c r="D5" s="104">
        <f>SUM(D6:D12)</f>
        <v>46934.1</v>
      </c>
      <c r="E5" s="104">
        <f>F5+G5</f>
        <v>48267</v>
      </c>
      <c r="F5" s="104">
        <f t="shared" si="0"/>
        <v>0</v>
      </c>
      <c r="G5" s="104">
        <f t="shared" si="0"/>
        <v>48267</v>
      </c>
    </row>
    <row r="6" spans="1:8" ht="16.5" customHeight="1" x14ac:dyDescent="0.25">
      <c r="A6" s="151" t="s">
        <v>1158</v>
      </c>
      <c r="B6" s="116" t="s">
        <v>331</v>
      </c>
      <c r="C6" s="104">
        <f>C19+C124+C362+C432+C460+C596+C732</f>
        <v>3960.8999999999996</v>
      </c>
      <c r="D6" s="104">
        <f>D19+D124+D362+D432+D460+D596+D732</f>
        <v>4485.2</v>
      </c>
      <c r="E6" s="104">
        <f>F6+G6</f>
        <v>24575.4</v>
      </c>
      <c r="F6" s="104">
        <f t="shared" si="0"/>
        <v>0</v>
      </c>
      <c r="G6" s="104">
        <f t="shared" si="0"/>
        <v>24575.4</v>
      </c>
    </row>
    <row r="7" spans="1:8" ht="16.5" customHeight="1" x14ac:dyDescent="0.25">
      <c r="A7" s="151" t="s">
        <v>1159</v>
      </c>
      <c r="B7" s="116" t="s">
        <v>332</v>
      </c>
      <c r="C7" s="104">
        <f>C20+C125+C363+C433+C461+C597+C733</f>
        <v>8903.9</v>
      </c>
      <c r="D7" s="104">
        <f>D20+D125+D363+D433+D461+D597+D733</f>
        <v>6704</v>
      </c>
      <c r="E7" s="104">
        <f>E20+E125+E363+E433+E461+E597+E733</f>
        <v>15647.3</v>
      </c>
      <c r="F7" s="104">
        <f t="shared" si="0"/>
        <v>0</v>
      </c>
      <c r="G7" s="104">
        <f t="shared" si="0"/>
        <v>15647.3</v>
      </c>
    </row>
    <row r="8" spans="1:8" ht="16.5" customHeight="1" x14ac:dyDescent="0.25">
      <c r="A8" s="151" t="s">
        <v>1160</v>
      </c>
      <c r="B8" s="116" t="s">
        <v>333</v>
      </c>
      <c r="C8" s="104">
        <f>C21+C126+C364</f>
        <v>619</v>
      </c>
      <c r="D8" s="104">
        <f>D21+D126+D364</f>
        <v>486</v>
      </c>
      <c r="E8" s="104">
        <f>E21+E126+E364</f>
        <v>412</v>
      </c>
      <c r="F8" s="104">
        <f>F21+F126+F364</f>
        <v>0</v>
      </c>
      <c r="G8" s="104">
        <f>G21+G126+G364</f>
        <v>412</v>
      </c>
    </row>
    <row r="9" spans="1:8" ht="16.5" customHeight="1" x14ac:dyDescent="0.25">
      <c r="A9" s="151" t="s">
        <v>1161</v>
      </c>
      <c r="B9" s="116" t="s">
        <v>334</v>
      </c>
      <c r="C9" s="104">
        <f>C22+C127+C365+C434+C462+C598+C734</f>
        <v>26443.500000000004</v>
      </c>
      <c r="D9" s="104">
        <f>D22+D127+D365+D434+D462+D598+D734</f>
        <v>29472.399999999998</v>
      </c>
      <c r="E9" s="104">
        <f>E22+E127+E365+E434+E462+E598+E734</f>
        <v>2223.5</v>
      </c>
      <c r="F9" s="104">
        <f>F22+F127+F365+F434+F462+F598+F734</f>
        <v>0</v>
      </c>
      <c r="G9" s="104">
        <f>G22+G127+G365+G434+G462+G598+G734</f>
        <v>2223.5</v>
      </c>
    </row>
    <row r="10" spans="1:8" ht="16.5" customHeight="1" x14ac:dyDescent="0.25">
      <c r="A10" s="151" t="s">
        <v>1162</v>
      </c>
      <c r="B10" s="116" t="s">
        <v>65</v>
      </c>
      <c r="C10" s="104">
        <f>C23+C128+C366+C463</f>
        <v>692</v>
      </c>
      <c r="D10" s="104">
        <f>D23+D128+D366+D463</f>
        <v>70</v>
      </c>
      <c r="E10" s="104">
        <f>E23+E128+E366+E463</f>
        <v>5</v>
      </c>
      <c r="F10" s="104">
        <f>F23+F128+F366+F463</f>
        <v>0</v>
      </c>
      <c r="G10" s="104">
        <f>G23+G128+G366+G463</f>
        <v>5</v>
      </c>
    </row>
    <row r="11" spans="1:8" ht="16.5" customHeight="1" x14ac:dyDescent="0.25">
      <c r="A11" s="151" t="s">
        <v>1163</v>
      </c>
      <c r="B11" s="116" t="s">
        <v>281</v>
      </c>
      <c r="C11" s="104">
        <f>C24+C129+C367+C435+C464+C599+C735</f>
        <v>3027.3999999999996</v>
      </c>
      <c r="D11" s="104">
        <f>D24+D129+D367+D435+D464+D599+D735</f>
        <v>2869.2000000000003</v>
      </c>
      <c r="E11" s="104">
        <f>E24+E129+E367+E435+E464+E599+E735</f>
        <v>3783.5</v>
      </c>
      <c r="F11" s="104">
        <f>F24+F129+F367+F435+F464+F599+F735</f>
        <v>0</v>
      </c>
      <c r="G11" s="104">
        <f>G24+G129+G367+G435+G464+G599+G735</f>
        <v>3783.5</v>
      </c>
    </row>
    <row r="12" spans="1:8" ht="16.5" customHeight="1" x14ac:dyDescent="0.25">
      <c r="A12" s="151" t="s">
        <v>1164</v>
      </c>
      <c r="B12" s="116" t="s">
        <v>335</v>
      </c>
      <c r="C12" s="104">
        <f>C25+C130+C368+C436+C465+C736+C600</f>
        <v>4123.0999999999995</v>
      </c>
      <c r="D12" s="104">
        <f t="shared" ref="D12:G12" si="1">D25+D130+D368+D436+D465+D736+D600</f>
        <v>2847.2999999999997</v>
      </c>
      <c r="E12" s="104">
        <f t="shared" si="1"/>
        <v>1620.3</v>
      </c>
      <c r="F12" s="104">
        <f t="shared" si="1"/>
        <v>0</v>
      </c>
      <c r="G12" s="104">
        <f t="shared" si="1"/>
        <v>1620.3</v>
      </c>
    </row>
    <row r="13" spans="1:8" ht="16.5" customHeight="1" x14ac:dyDescent="0.25">
      <c r="A13" s="151" t="s">
        <v>122</v>
      </c>
      <c r="B13" s="115" t="s">
        <v>336</v>
      </c>
      <c r="C13" s="104">
        <f>C26+C131+C369+C437+C466+C601+C737</f>
        <v>11254.4</v>
      </c>
      <c r="D13" s="104">
        <f>D26+D131+D369+D437+D466+D601+D737</f>
        <v>19072.499999999996</v>
      </c>
      <c r="E13" s="104">
        <f>E26+E131+E369+E437+E466+E601+E737</f>
        <v>6198.2</v>
      </c>
      <c r="F13" s="104">
        <f>F26+F131+F369+F437+F466+F601+F737</f>
        <v>18.2</v>
      </c>
      <c r="G13" s="104">
        <f>G26+G131+G369+G437+G466+G601+G737</f>
        <v>6180</v>
      </c>
    </row>
    <row r="14" spans="1:8" ht="16.5" customHeight="1" x14ac:dyDescent="0.25">
      <c r="A14" s="151" t="s">
        <v>1165</v>
      </c>
      <c r="B14" s="115" t="s">
        <v>337</v>
      </c>
      <c r="C14" s="104">
        <f>C132+C370</f>
        <v>0</v>
      </c>
      <c r="D14" s="104">
        <f>D132+D370</f>
        <v>0</v>
      </c>
      <c r="E14" s="104">
        <f>E132+E370</f>
        <v>0</v>
      </c>
      <c r="F14" s="104">
        <f>F132+F370</f>
        <v>0</v>
      </c>
      <c r="G14" s="104">
        <f>G132+G370</f>
        <v>0</v>
      </c>
    </row>
    <row r="15" spans="1:8" ht="16.5" customHeight="1" x14ac:dyDescent="0.25">
      <c r="A15" s="151" t="s">
        <v>1166</v>
      </c>
      <c r="B15" s="115" t="s">
        <v>338</v>
      </c>
      <c r="C15" s="104">
        <f>C27+C133+C371+C438+C467+C602+C738</f>
        <v>1425.3</v>
      </c>
      <c r="D15" s="104">
        <f>D27+D133+D371+D438+D467+D602+D738</f>
        <v>357</v>
      </c>
      <c r="E15" s="104">
        <f>F15+G15</f>
        <v>528</v>
      </c>
      <c r="F15" s="104">
        <f>F27+F133+F371+F438+F467+F602+F738</f>
        <v>0</v>
      </c>
      <c r="G15" s="104">
        <f>G27+G133+G371+G438+G467+G602+G738</f>
        <v>528</v>
      </c>
    </row>
    <row r="16" spans="1:8" ht="33" customHeight="1" x14ac:dyDescent="0.25">
      <c r="A16" s="213" t="s">
        <v>154</v>
      </c>
      <c r="B16" s="214" t="s">
        <v>153</v>
      </c>
      <c r="C16" s="215">
        <f>C28+C86</f>
        <v>7385.1</v>
      </c>
      <c r="D16" s="215">
        <f>D28+D86</f>
        <v>7998.4</v>
      </c>
      <c r="E16" s="215">
        <f>E28+E86</f>
        <v>8548</v>
      </c>
      <c r="F16" s="215">
        <f>F28+F86</f>
        <v>0</v>
      </c>
      <c r="G16" s="215">
        <f>G28+G86</f>
        <v>8548</v>
      </c>
      <c r="H16" s="101" t="s">
        <v>344</v>
      </c>
    </row>
    <row r="17" spans="1:8" ht="16.5" customHeight="1" x14ac:dyDescent="0.25">
      <c r="A17" s="117"/>
      <c r="B17" s="119" t="s">
        <v>329</v>
      </c>
      <c r="C17" s="105">
        <f t="shared" ref="C17:D20" si="2">C29+C87</f>
        <v>352</v>
      </c>
      <c r="D17" s="105">
        <f t="shared" si="2"/>
        <v>352</v>
      </c>
      <c r="E17" s="105">
        <f>SUM(F17:G17)</f>
        <v>354</v>
      </c>
      <c r="F17" s="105">
        <f t="shared" ref="F17:G20" si="3">F29+F87</f>
        <v>0</v>
      </c>
      <c r="G17" s="105">
        <f t="shared" si="3"/>
        <v>354</v>
      </c>
    </row>
    <row r="18" spans="1:8" ht="16.5" customHeight="1" x14ac:dyDescent="0.25">
      <c r="A18" s="151" t="s">
        <v>1157</v>
      </c>
      <c r="B18" s="120" t="s">
        <v>330</v>
      </c>
      <c r="C18" s="105">
        <f t="shared" si="2"/>
        <v>7125.1</v>
      </c>
      <c r="D18" s="105">
        <f t="shared" si="2"/>
        <v>7346.4</v>
      </c>
      <c r="E18" s="105">
        <f t="shared" ref="E18:E53" si="4">SUM(F18:G18)</f>
        <v>7903</v>
      </c>
      <c r="F18" s="105">
        <f t="shared" si="3"/>
        <v>0</v>
      </c>
      <c r="G18" s="105">
        <f t="shared" si="3"/>
        <v>7903</v>
      </c>
    </row>
    <row r="19" spans="1:8" ht="16.5" customHeight="1" x14ac:dyDescent="0.25">
      <c r="A19" s="151" t="s">
        <v>1158</v>
      </c>
      <c r="B19" s="121" t="s">
        <v>331</v>
      </c>
      <c r="C19" s="105">
        <f t="shared" si="2"/>
        <v>3960.8999999999996</v>
      </c>
      <c r="D19" s="105">
        <f t="shared" si="2"/>
        <v>4485.2</v>
      </c>
      <c r="E19" s="105">
        <f t="shared" si="4"/>
        <v>4689</v>
      </c>
      <c r="F19" s="105">
        <f t="shared" si="3"/>
        <v>0</v>
      </c>
      <c r="G19" s="105">
        <f t="shared" si="3"/>
        <v>4689</v>
      </c>
    </row>
    <row r="20" spans="1:8" ht="16.5" customHeight="1" x14ac:dyDescent="0.25">
      <c r="A20" s="151" t="s">
        <v>1159</v>
      </c>
      <c r="B20" s="121" t="s">
        <v>332</v>
      </c>
      <c r="C20" s="105">
        <f t="shared" si="2"/>
        <v>1875.6000000000001</v>
      </c>
      <c r="D20" s="105">
        <f t="shared" si="2"/>
        <v>2167.3000000000002</v>
      </c>
      <c r="E20" s="105">
        <f t="shared" si="4"/>
        <v>2644</v>
      </c>
      <c r="F20" s="105">
        <f t="shared" si="3"/>
        <v>0</v>
      </c>
      <c r="G20" s="105">
        <f t="shared" si="3"/>
        <v>2644</v>
      </c>
    </row>
    <row r="21" spans="1:8" ht="16.5" customHeight="1" x14ac:dyDescent="0.25">
      <c r="A21" s="151" t="s">
        <v>1160</v>
      </c>
      <c r="B21" s="121" t="s">
        <v>333</v>
      </c>
      <c r="C21" s="105">
        <f t="shared" ref="C21:G22" si="5">C91</f>
        <v>619</v>
      </c>
      <c r="D21" s="105">
        <f t="shared" si="5"/>
        <v>486</v>
      </c>
      <c r="E21" s="105">
        <f t="shared" si="5"/>
        <v>412</v>
      </c>
      <c r="F21" s="105">
        <f t="shared" si="5"/>
        <v>0</v>
      </c>
      <c r="G21" s="105">
        <f t="shared" si="5"/>
        <v>412</v>
      </c>
    </row>
    <row r="22" spans="1:8" ht="16.5" customHeight="1" x14ac:dyDescent="0.25">
      <c r="A22" s="151" t="s">
        <v>1161</v>
      </c>
      <c r="B22" s="121" t="s">
        <v>334</v>
      </c>
      <c r="C22" s="105">
        <f t="shared" si="5"/>
        <v>0</v>
      </c>
      <c r="D22" s="105">
        <f t="shared" si="5"/>
        <v>40</v>
      </c>
      <c r="E22" s="105">
        <f t="shared" si="5"/>
        <v>0</v>
      </c>
      <c r="F22" s="105">
        <f t="shared" si="5"/>
        <v>0</v>
      </c>
      <c r="G22" s="105">
        <f t="shared" si="5"/>
        <v>0</v>
      </c>
    </row>
    <row r="23" spans="1:8" ht="16.5" customHeight="1" x14ac:dyDescent="0.25">
      <c r="A23" s="151" t="s">
        <v>1162</v>
      </c>
      <c r="B23" s="121" t="s">
        <v>65</v>
      </c>
      <c r="C23" s="105">
        <f>C33</f>
        <v>4.5999999999999996</v>
      </c>
      <c r="D23" s="105">
        <f>D33</f>
        <v>0</v>
      </c>
      <c r="E23" s="105">
        <f>E33</f>
        <v>5</v>
      </c>
      <c r="F23" s="105">
        <f>F33</f>
        <v>0</v>
      </c>
      <c r="G23" s="105">
        <f>G33</f>
        <v>5</v>
      </c>
    </row>
    <row r="24" spans="1:8" ht="16.5" customHeight="1" x14ac:dyDescent="0.25">
      <c r="A24" s="151" t="s">
        <v>1163</v>
      </c>
      <c r="B24" s="121" t="s">
        <v>281</v>
      </c>
      <c r="C24" s="105">
        <f t="shared" ref="C24:D27" si="6">C34+C93</f>
        <v>522.1</v>
      </c>
      <c r="D24" s="105">
        <f t="shared" si="6"/>
        <v>127.8</v>
      </c>
      <c r="E24" s="105">
        <f t="shared" si="4"/>
        <v>143</v>
      </c>
      <c r="F24" s="105">
        <f t="shared" ref="F24:G27" si="7">F34+F93</f>
        <v>0</v>
      </c>
      <c r="G24" s="105">
        <f t="shared" si="7"/>
        <v>143</v>
      </c>
    </row>
    <row r="25" spans="1:8" ht="16.5" customHeight="1" x14ac:dyDescent="0.25">
      <c r="A25" s="151" t="s">
        <v>1164</v>
      </c>
      <c r="B25" s="121" t="s">
        <v>335</v>
      </c>
      <c r="C25" s="105">
        <f t="shared" si="6"/>
        <v>142.9</v>
      </c>
      <c r="D25" s="105">
        <f t="shared" si="6"/>
        <v>40.1</v>
      </c>
      <c r="E25" s="105">
        <f t="shared" si="4"/>
        <v>10</v>
      </c>
      <c r="F25" s="105">
        <f t="shared" si="7"/>
        <v>0</v>
      </c>
      <c r="G25" s="105">
        <f t="shared" si="7"/>
        <v>10</v>
      </c>
    </row>
    <row r="26" spans="1:8" ht="16.5" customHeight="1" x14ac:dyDescent="0.25">
      <c r="A26" s="151" t="s">
        <v>122</v>
      </c>
      <c r="B26" s="120" t="s">
        <v>336</v>
      </c>
      <c r="C26" s="105">
        <f t="shared" si="6"/>
        <v>114.7</v>
      </c>
      <c r="D26" s="105">
        <f t="shared" si="6"/>
        <v>295</v>
      </c>
      <c r="E26" s="105">
        <f t="shared" si="4"/>
        <v>117</v>
      </c>
      <c r="F26" s="105">
        <f t="shared" si="7"/>
        <v>0</v>
      </c>
      <c r="G26" s="105">
        <f t="shared" si="7"/>
        <v>117</v>
      </c>
    </row>
    <row r="27" spans="1:8" ht="16.5" customHeight="1" x14ac:dyDescent="0.25">
      <c r="A27" s="151" t="s">
        <v>1166</v>
      </c>
      <c r="B27" s="120" t="s">
        <v>338</v>
      </c>
      <c r="C27" s="105">
        <f t="shared" si="6"/>
        <v>145.30000000000001</v>
      </c>
      <c r="D27" s="105">
        <f t="shared" si="6"/>
        <v>357</v>
      </c>
      <c r="E27" s="105">
        <f t="shared" si="4"/>
        <v>528</v>
      </c>
      <c r="F27" s="105">
        <f t="shared" si="7"/>
        <v>0</v>
      </c>
      <c r="G27" s="105">
        <f t="shared" si="7"/>
        <v>528</v>
      </c>
    </row>
    <row r="28" spans="1:8" ht="35.25" customHeight="1" x14ac:dyDescent="0.25">
      <c r="A28" s="143" t="s">
        <v>155</v>
      </c>
      <c r="B28" s="143" t="s">
        <v>156</v>
      </c>
      <c r="C28" s="216">
        <f>C38+C54+C70+C83</f>
        <v>5995.8</v>
      </c>
      <c r="D28" s="216">
        <f>D38+D54+D70+D83</f>
        <v>6474.4</v>
      </c>
      <c r="E28" s="216">
        <f>E38+E54+E70+E83</f>
        <v>6976</v>
      </c>
      <c r="F28" s="216">
        <f>F38+F54+F70+F83</f>
        <v>0</v>
      </c>
      <c r="G28" s="216">
        <f>G38+G54+G70+G83</f>
        <v>6976</v>
      </c>
      <c r="H28" s="101" t="s">
        <v>345</v>
      </c>
    </row>
    <row r="29" spans="1:8" ht="16.5" customHeight="1" x14ac:dyDescent="0.25">
      <c r="A29" s="122"/>
      <c r="B29" s="123" t="s">
        <v>329</v>
      </c>
      <c r="C29" s="106">
        <f>C39+C55+C71</f>
        <v>352</v>
      </c>
      <c r="D29" s="106">
        <f>D39+D55+D71</f>
        <v>352</v>
      </c>
      <c r="E29" s="106">
        <f>E39+E55+E71</f>
        <v>354</v>
      </c>
      <c r="F29" s="106">
        <f>F39+F55+F71</f>
        <v>0</v>
      </c>
      <c r="G29" s="106">
        <f>G39+G55+G71</f>
        <v>354</v>
      </c>
    </row>
    <row r="30" spans="1:8" ht="16.5" customHeight="1" x14ac:dyDescent="0.25">
      <c r="A30" s="151" t="s">
        <v>1157</v>
      </c>
      <c r="B30" s="124" t="s">
        <v>330</v>
      </c>
      <c r="C30" s="106">
        <f>C40+C56+C72+C84</f>
        <v>5876.1</v>
      </c>
      <c r="D30" s="106">
        <f>D40+D56+D72+D84</f>
        <v>6194.4</v>
      </c>
      <c r="E30" s="106">
        <f>E40+E56+E72+E84</f>
        <v>6859</v>
      </c>
      <c r="F30" s="106">
        <f>F40+F56+F72+F84</f>
        <v>0</v>
      </c>
      <c r="G30" s="106">
        <f>G40+G56+G72+G84</f>
        <v>6859</v>
      </c>
    </row>
    <row r="31" spans="1:8" ht="16.5" customHeight="1" x14ac:dyDescent="0.25">
      <c r="A31" s="151" t="s">
        <v>1158</v>
      </c>
      <c r="B31" s="125" t="s">
        <v>331</v>
      </c>
      <c r="C31" s="106">
        <f>C41+C57+C73</f>
        <v>3960.8999999999996</v>
      </c>
      <c r="D31" s="106">
        <f>D41+D57+D73</f>
        <v>4451.2</v>
      </c>
      <c r="E31" s="106">
        <f>E41+E57+E73</f>
        <v>4689</v>
      </c>
      <c r="F31" s="106">
        <f>F41+F57+F73</f>
        <v>0</v>
      </c>
      <c r="G31" s="106">
        <f>G41+G57+G73</f>
        <v>4689</v>
      </c>
    </row>
    <row r="32" spans="1:8" ht="16.5" customHeight="1" x14ac:dyDescent="0.25">
      <c r="A32" s="151" t="s">
        <v>1159</v>
      </c>
      <c r="B32" s="125" t="s">
        <v>332</v>
      </c>
      <c r="C32" s="106">
        <f>C42+C58+C74+C85</f>
        <v>1763.4</v>
      </c>
      <c r="D32" s="106">
        <f>D42+D58+D74+D85</f>
        <v>1575.3</v>
      </c>
      <c r="E32" s="106">
        <f>E42+E58+E74+E85</f>
        <v>2012</v>
      </c>
      <c r="F32" s="106">
        <f>F42+F58+F74+F85</f>
        <v>0</v>
      </c>
      <c r="G32" s="106">
        <f>G42+G58+G74+G85</f>
        <v>2012</v>
      </c>
    </row>
    <row r="33" spans="1:8" ht="16.5" customHeight="1" x14ac:dyDescent="0.25">
      <c r="A33" s="151" t="s">
        <v>1162</v>
      </c>
      <c r="B33" s="125" t="s">
        <v>65</v>
      </c>
      <c r="C33" s="106">
        <f>C66</f>
        <v>4.5999999999999996</v>
      </c>
      <c r="D33" s="106">
        <f>D66</f>
        <v>0</v>
      </c>
      <c r="E33" s="106">
        <f>E66</f>
        <v>5</v>
      </c>
      <c r="F33" s="106">
        <f>F66</f>
        <v>0</v>
      </c>
      <c r="G33" s="106">
        <f>G66</f>
        <v>5</v>
      </c>
    </row>
    <row r="34" spans="1:8" ht="16.5" customHeight="1" x14ac:dyDescent="0.25">
      <c r="A34" s="151" t="s">
        <v>1163</v>
      </c>
      <c r="B34" s="125" t="s">
        <v>281</v>
      </c>
      <c r="C34" s="106">
        <f t="shared" ref="C34:G36" si="8">C50+C67+C80</f>
        <v>97.2</v>
      </c>
      <c r="D34" s="106">
        <f t="shared" si="8"/>
        <v>127.8</v>
      </c>
      <c r="E34" s="106">
        <f t="shared" si="8"/>
        <v>143</v>
      </c>
      <c r="F34" s="106">
        <f t="shared" si="8"/>
        <v>0</v>
      </c>
      <c r="G34" s="106">
        <f t="shared" si="8"/>
        <v>143</v>
      </c>
    </row>
    <row r="35" spans="1:8" ht="16.5" customHeight="1" x14ac:dyDescent="0.25">
      <c r="A35" s="151" t="s">
        <v>1164</v>
      </c>
      <c r="B35" s="125" t="s">
        <v>335</v>
      </c>
      <c r="C35" s="106">
        <f t="shared" si="8"/>
        <v>50</v>
      </c>
      <c r="D35" s="106">
        <f t="shared" si="8"/>
        <v>40.1</v>
      </c>
      <c r="E35" s="106">
        <f t="shared" si="8"/>
        <v>10</v>
      </c>
      <c r="F35" s="106">
        <f t="shared" si="8"/>
        <v>0</v>
      </c>
      <c r="G35" s="106">
        <f t="shared" si="8"/>
        <v>10</v>
      </c>
    </row>
    <row r="36" spans="1:8" ht="16.5" customHeight="1" x14ac:dyDescent="0.25">
      <c r="A36" s="151" t="s">
        <v>122</v>
      </c>
      <c r="B36" s="124" t="s">
        <v>336</v>
      </c>
      <c r="C36" s="106">
        <f t="shared" si="8"/>
        <v>114.7</v>
      </c>
      <c r="D36" s="106">
        <f t="shared" si="8"/>
        <v>280</v>
      </c>
      <c r="E36" s="106">
        <f t="shared" si="8"/>
        <v>117</v>
      </c>
      <c r="F36" s="106">
        <f t="shared" si="8"/>
        <v>0</v>
      </c>
      <c r="G36" s="106">
        <f t="shared" si="8"/>
        <v>117</v>
      </c>
    </row>
    <row r="37" spans="1:8" ht="16.5" customHeight="1" x14ac:dyDescent="0.25">
      <c r="A37" s="151" t="s">
        <v>1166</v>
      </c>
      <c r="B37" s="124" t="s">
        <v>338</v>
      </c>
      <c r="C37" s="106">
        <f>C53</f>
        <v>5</v>
      </c>
      <c r="D37" s="106">
        <f>D53</f>
        <v>0</v>
      </c>
      <c r="E37" s="106">
        <f>E53</f>
        <v>0</v>
      </c>
      <c r="F37" s="106">
        <f>F53</f>
        <v>0</v>
      </c>
      <c r="G37" s="106">
        <f>G53</f>
        <v>0</v>
      </c>
    </row>
    <row r="38" spans="1:8" ht="23.25" customHeight="1" x14ac:dyDescent="0.25">
      <c r="A38" s="217" t="s">
        <v>157</v>
      </c>
      <c r="B38" s="218" t="s">
        <v>17</v>
      </c>
      <c r="C38" s="219">
        <f>C40+C52+C53</f>
        <v>1072.2</v>
      </c>
      <c r="D38" s="219">
        <f>D40+D52+D53</f>
        <v>1186.9000000000001</v>
      </c>
      <c r="E38" s="219">
        <f>E40+E52+E53</f>
        <v>1285</v>
      </c>
      <c r="F38" s="219">
        <f>F40+F52+F53</f>
        <v>0</v>
      </c>
      <c r="G38" s="219">
        <f>G40+G52+G53</f>
        <v>1285</v>
      </c>
      <c r="H38" s="101" t="s">
        <v>347</v>
      </c>
    </row>
    <row r="39" spans="1:8" ht="16.5" customHeight="1" x14ac:dyDescent="0.25">
      <c r="A39" s="126"/>
      <c r="B39" s="128" t="s">
        <v>329</v>
      </c>
      <c r="C39" s="107">
        <v>34</v>
      </c>
      <c r="D39" s="107">
        <v>34</v>
      </c>
      <c r="E39" s="149">
        <f t="shared" si="4"/>
        <v>52</v>
      </c>
      <c r="F39" s="107"/>
      <c r="G39" s="148">
        <v>52</v>
      </c>
    </row>
    <row r="40" spans="1:8" ht="16.5" customHeight="1" x14ac:dyDescent="0.25">
      <c r="A40" s="151" t="s">
        <v>1157</v>
      </c>
      <c r="B40" s="129" t="s">
        <v>330</v>
      </c>
      <c r="C40" s="107">
        <f>SUM(C41:C42)+C50+C51</f>
        <v>1050.5</v>
      </c>
      <c r="D40" s="107">
        <f>SUM(D41:D42)+D50+D51</f>
        <v>1156.9000000000001</v>
      </c>
      <c r="E40" s="107">
        <f>SUM(E41:E42)+E50+E51</f>
        <v>1270</v>
      </c>
      <c r="F40" s="107">
        <f>SUM(F41:F42)+F50+F51</f>
        <v>0</v>
      </c>
      <c r="G40" s="107">
        <f>SUM(G41:G42)+G50+G51</f>
        <v>1270</v>
      </c>
    </row>
    <row r="41" spans="1:8" ht="16.5" customHeight="1" x14ac:dyDescent="0.25">
      <c r="A41" s="151" t="s">
        <v>1158</v>
      </c>
      <c r="B41" s="130" t="s">
        <v>331</v>
      </c>
      <c r="C41" s="107">
        <v>736.3</v>
      </c>
      <c r="D41" s="107">
        <v>839.4</v>
      </c>
      <c r="E41" s="127">
        <f t="shared" si="4"/>
        <v>894</v>
      </c>
      <c r="F41" s="107"/>
      <c r="G41" s="107">
        <v>894</v>
      </c>
    </row>
    <row r="42" spans="1:8" ht="16.5" customHeight="1" x14ac:dyDescent="0.25">
      <c r="A42" s="151" t="s">
        <v>1159</v>
      </c>
      <c r="B42" s="130" t="s">
        <v>332</v>
      </c>
      <c r="C42" s="108">
        <f>SUM(C43:C49)</f>
        <v>268</v>
      </c>
      <c r="D42" s="108">
        <f>SUM(D43:D49)</f>
        <v>282.5</v>
      </c>
      <c r="E42" s="127">
        <f t="shared" si="4"/>
        <v>336</v>
      </c>
      <c r="F42" s="108">
        <f>SUM(F43:F49)</f>
        <v>0</v>
      </c>
      <c r="G42" s="108">
        <f>SUM(G43:G49)</f>
        <v>336</v>
      </c>
    </row>
    <row r="43" spans="1:8" ht="16.5" customHeight="1" x14ac:dyDescent="0.25">
      <c r="A43" s="126" t="s">
        <v>1167</v>
      </c>
      <c r="B43" s="131" t="s">
        <v>350</v>
      </c>
      <c r="C43" s="107">
        <v>76.7</v>
      </c>
      <c r="D43" s="107">
        <v>82</v>
      </c>
      <c r="E43" s="127">
        <f t="shared" si="4"/>
        <v>100</v>
      </c>
      <c r="F43" s="107"/>
      <c r="G43" s="107">
        <v>100</v>
      </c>
    </row>
    <row r="44" spans="1:8" ht="16.5" customHeight="1" x14ac:dyDescent="0.25">
      <c r="A44" s="126" t="s">
        <v>1168</v>
      </c>
      <c r="B44" s="131" t="s">
        <v>351</v>
      </c>
      <c r="C44" s="107">
        <v>25.7</v>
      </c>
      <c r="D44" s="107">
        <v>30</v>
      </c>
      <c r="E44" s="127">
        <f t="shared" si="4"/>
        <v>23</v>
      </c>
      <c r="F44" s="107"/>
      <c r="G44" s="107">
        <v>23</v>
      </c>
    </row>
    <row r="45" spans="1:8" ht="16.5" customHeight="1" x14ac:dyDescent="0.25">
      <c r="A45" s="126" t="s">
        <v>1169</v>
      </c>
      <c r="B45" s="131" t="s">
        <v>352</v>
      </c>
      <c r="C45" s="107">
        <v>12.1</v>
      </c>
      <c r="D45" s="107">
        <v>25</v>
      </c>
      <c r="E45" s="127">
        <f t="shared" si="4"/>
        <v>25</v>
      </c>
      <c r="F45" s="107"/>
      <c r="G45" s="107">
        <v>25</v>
      </c>
    </row>
    <row r="46" spans="1:8" ht="16.5" customHeight="1" x14ac:dyDescent="0.25">
      <c r="A46" s="126" t="s">
        <v>1170</v>
      </c>
      <c r="B46" s="131" t="s">
        <v>353</v>
      </c>
      <c r="C46" s="107">
        <v>20.3</v>
      </c>
      <c r="D46" s="107">
        <v>20</v>
      </c>
      <c r="E46" s="127">
        <f t="shared" si="4"/>
        <v>20</v>
      </c>
      <c r="F46" s="107"/>
      <c r="G46" s="107">
        <v>20</v>
      </c>
    </row>
    <row r="47" spans="1:8" ht="32.25" customHeight="1" x14ac:dyDescent="0.25">
      <c r="A47" s="126" t="s">
        <v>1172</v>
      </c>
      <c r="B47" s="131" t="s">
        <v>354</v>
      </c>
      <c r="C47" s="107">
        <v>0.2</v>
      </c>
      <c r="D47" s="107">
        <v>0.5</v>
      </c>
      <c r="E47" s="127">
        <f t="shared" si="4"/>
        <v>1</v>
      </c>
      <c r="F47" s="107"/>
      <c r="G47" s="107">
        <v>1</v>
      </c>
    </row>
    <row r="48" spans="1:8" ht="36" customHeight="1" x14ac:dyDescent="0.25">
      <c r="A48" s="126" t="s">
        <v>1171</v>
      </c>
      <c r="B48" s="131" t="s">
        <v>355</v>
      </c>
      <c r="C48" s="107">
        <v>130.5</v>
      </c>
      <c r="D48" s="107">
        <v>120</v>
      </c>
      <c r="E48" s="127">
        <f t="shared" si="4"/>
        <v>167</v>
      </c>
      <c r="F48" s="107"/>
      <c r="G48" s="107">
        <v>167</v>
      </c>
    </row>
    <row r="49" spans="1:8" ht="16.5" customHeight="1" x14ac:dyDescent="0.25">
      <c r="A49" s="126" t="s">
        <v>1173</v>
      </c>
      <c r="B49" s="131" t="s">
        <v>356</v>
      </c>
      <c r="C49" s="107">
        <v>2.5</v>
      </c>
      <c r="D49" s="107">
        <v>5</v>
      </c>
      <c r="E49" s="127">
        <f t="shared" si="4"/>
        <v>0</v>
      </c>
      <c r="F49" s="107"/>
      <c r="G49" s="107"/>
    </row>
    <row r="50" spans="1:8" ht="16.5" customHeight="1" x14ac:dyDescent="0.25">
      <c r="A50" s="151" t="s">
        <v>1163</v>
      </c>
      <c r="B50" s="130" t="s">
        <v>281</v>
      </c>
      <c r="C50" s="107">
        <v>46.2</v>
      </c>
      <c r="D50" s="107">
        <v>35</v>
      </c>
      <c r="E50" s="127">
        <f t="shared" si="4"/>
        <v>40</v>
      </c>
      <c r="F50" s="107"/>
      <c r="G50" s="107">
        <v>40</v>
      </c>
    </row>
    <row r="51" spans="1:8" ht="16.5" customHeight="1" x14ac:dyDescent="0.25">
      <c r="A51" s="151" t="s">
        <v>1164</v>
      </c>
      <c r="B51" s="130" t="s">
        <v>335</v>
      </c>
      <c r="C51" s="107"/>
      <c r="D51" s="107"/>
      <c r="E51" s="127">
        <f t="shared" si="4"/>
        <v>0</v>
      </c>
      <c r="F51" s="107"/>
      <c r="G51" s="107"/>
    </row>
    <row r="52" spans="1:8" ht="16.5" customHeight="1" x14ac:dyDescent="0.25">
      <c r="A52" s="151" t="s">
        <v>122</v>
      </c>
      <c r="B52" s="129" t="s">
        <v>336</v>
      </c>
      <c r="C52" s="107">
        <v>16.7</v>
      </c>
      <c r="D52" s="107">
        <v>30</v>
      </c>
      <c r="E52" s="127">
        <f t="shared" si="4"/>
        <v>15</v>
      </c>
      <c r="F52" s="107"/>
      <c r="G52" s="107">
        <v>15</v>
      </c>
    </row>
    <row r="53" spans="1:8" ht="16.5" customHeight="1" x14ac:dyDescent="0.25">
      <c r="A53" s="151" t="s">
        <v>1166</v>
      </c>
      <c r="B53" s="129" t="s">
        <v>338</v>
      </c>
      <c r="C53" s="107">
        <v>5</v>
      </c>
      <c r="D53" s="107"/>
      <c r="E53" s="127">
        <f t="shared" si="4"/>
        <v>0</v>
      </c>
      <c r="F53" s="107"/>
      <c r="G53" s="107"/>
    </row>
    <row r="54" spans="1:8" ht="23.25" customHeight="1" x14ac:dyDescent="0.25">
      <c r="A54" s="217" t="s">
        <v>158</v>
      </c>
      <c r="B54" s="218" t="s">
        <v>18</v>
      </c>
      <c r="C54" s="219">
        <f>C56+C69</f>
        <v>4749.4000000000005</v>
      </c>
      <c r="D54" s="219">
        <f>D56+D69</f>
        <v>5040.6000000000004</v>
      </c>
      <c r="E54" s="219">
        <f>E56+E69</f>
        <v>5400</v>
      </c>
      <c r="F54" s="219">
        <f>F56+F69</f>
        <v>0</v>
      </c>
      <c r="G54" s="219">
        <f>G56+G69</f>
        <v>5400</v>
      </c>
      <c r="H54" s="101" t="s">
        <v>347</v>
      </c>
    </row>
    <row r="55" spans="1:8" ht="16.5" customHeight="1" x14ac:dyDescent="0.25">
      <c r="A55" s="126"/>
      <c r="B55" s="128" t="s">
        <v>329</v>
      </c>
      <c r="C55" s="107">
        <v>304</v>
      </c>
      <c r="D55" s="107">
        <v>304</v>
      </c>
      <c r="E55" s="149">
        <f t="shared" ref="E55:E82" si="9">SUM(F55:G55)</f>
        <v>287</v>
      </c>
      <c r="F55" s="107"/>
      <c r="G55" s="148">
        <v>287</v>
      </c>
    </row>
    <row r="56" spans="1:8" ht="16.5" customHeight="1" x14ac:dyDescent="0.25">
      <c r="A56" s="151" t="s">
        <v>1157</v>
      </c>
      <c r="B56" s="129" t="s">
        <v>330</v>
      </c>
      <c r="C56" s="107">
        <f>SUM(C57:C58)+C66+C67+C68</f>
        <v>4654.9000000000005</v>
      </c>
      <c r="D56" s="107">
        <f>SUM(D57:D58)+D66+D67+D68</f>
        <v>4791.6000000000004</v>
      </c>
      <c r="E56" s="107">
        <f>SUM(E57:E58)+E66+E67+E68</f>
        <v>5298</v>
      </c>
      <c r="F56" s="107">
        <f>SUM(F57:F58)+F66+F67+F68</f>
        <v>0</v>
      </c>
      <c r="G56" s="107">
        <f>SUM(G57:G58)+G66+G67+G68</f>
        <v>5298</v>
      </c>
    </row>
    <row r="57" spans="1:8" ht="16.5" customHeight="1" x14ac:dyDescent="0.25">
      <c r="A57" s="151" t="s">
        <v>1158</v>
      </c>
      <c r="B57" s="130" t="s">
        <v>331</v>
      </c>
      <c r="C57" s="107">
        <v>3089.6</v>
      </c>
      <c r="D57" s="107">
        <v>3460</v>
      </c>
      <c r="E57" s="127">
        <f t="shared" si="9"/>
        <v>3600</v>
      </c>
      <c r="F57" s="107"/>
      <c r="G57" s="107">
        <v>3600</v>
      </c>
    </row>
    <row r="58" spans="1:8" ht="16.5" customHeight="1" x14ac:dyDescent="0.25">
      <c r="A58" s="151" t="s">
        <v>1159</v>
      </c>
      <c r="B58" s="130" t="s">
        <v>332</v>
      </c>
      <c r="C58" s="108">
        <f>SUM(C59:C65)</f>
        <v>1459.7</v>
      </c>
      <c r="D58" s="108">
        <f>SUM(D59:D65)</f>
        <v>1201.6999999999998</v>
      </c>
      <c r="E58" s="127">
        <f t="shared" si="9"/>
        <v>1583</v>
      </c>
      <c r="F58" s="108">
        <f>SUM(F59:F65)</f>
        <v>0</v>
      </c>
      <c r="G58" s="108">
        <f>SUM(G59:G65)</f>
        <v>1583</v>
      </c>
    </row>
    <row r="59" spans="1:8" ht="16.5" customHeight="1" x14ac:dyDescent="0.25">
      <c r="A59" s="126" t="s">
        <v>1167</v>
      </c>
      <c r="B59" s="131" t="s">
        <v>350</v>
      </c>
      <c r="C59" s="107">
        <v>293.3</v>
      </c>
      <c r="D59" s="107">
        <v>109.8</v>
      </c>
      <c r="E59" s="127">
        <f t="shared" si="9"/>
        <v>238</v>
      </c>
      <c r="F59" s="107"/>
      <c r="G59" s="107">
        <v>238</v>
      </c>
    </row>
    <row r="60" spans="1:8" ht="16.5" customHeight="1" x14ac:dyDescent="0.25">
      <c r="A60" s="126" t="s">
        <v>1168</v>
      </c>
      <c r="B60" s="131" t="s">
        <v>351</v>
      </c>
      <c r="C60" s="107">
        <v>113.8</v>
      </c>
      <c r="D60" s="107">
        <v>70</v>
      </c>
      <c r="E60" s="127">
        <f t="shared" si="9"/>
        <v>90</v>
      </c>
      <c r="F60" s="107"/>
      <c r="G60" s="107">
        <v>90</v>
      </c>
    </row>
    <row r="61" spans="1:8" ht="16.5" customHeight="1" x14ac:dyDescent="0.25">
      <c r="A61" s="126" t="s">
        <v>1169</v>
      </c>
      <c r="B61" s="131" t="s">
        <v>352</v>
      </c>
      <c r="C61" s="107">
        <v>448.1</v>
      </c>
      <c r="D61" s="107">
        <v>460</v>
      </c>
      <c r="E61" s="127">
        <f t="shared" si="9"/>
        <v>520</v>
      </c>
      <c r="F61" s="107"/>
      <c r="G61" s="107">
        <v>520</v>
      </c>
    </row>
    <row r="62" spans="1:8" ht="16.5" customHeight="1" x14ac:dyDescent="0.25">
      <c r="A62" s="126" t="s">
        <v>1170</v>
      </c>
      <c r="B62" s="131" t="s">
        <v>353</v>
      </c>
      <c r="C62" s="107">
        <v>223.8</v>
      </c>
      <c r="D62" s="107">
        <v>120</v>
      </c>
      <c r="E62" s="127">
        <f t="shared" si="9"/>
        <v>180</v>
      </c>
      <c r="F62" s="107"/>
      <c r="G62" s="107">
        <v>180</v>
      </c>
    </row>
    <row r="63" spans="1:8" ht="33.75" customHeight="1" x14ac:dyDescent="0.25">
      <c r="A63" s="126" t="s">
        <v>1172</v>
      </c>
      <c r="B63" s="131" t="s">
        <v>354</v>
      </c>
      <c r="C63" s="107">
        <v>1.2</v>
      </c>
      <c r="D63" s="107">
        <v>2</v>
      </c>
      <c r="E63" s="127">
        <f t="shared" si="9"/>
        <v>5</v>
      </c>
      <c r="F63" s="107"/>
      <c r="G63" s="107">
        <v>5</v>
      </c>
    </row>
    <row r="64" spans="1:8" ht="31.5" customHeight="1" x14ac:dyDescent="0.25">
      <c r="A64" s="126" t="s">
        <v>1171</v>
      </c>
      <c r="B64" s="131" t="s">
        <v>355</v>
      </c>
      <c r="C64" s="107">
        <v>242.2</v>
      </c>
      <c r="D64" s="107">
        <v>279.89999999999998</v>
      </c>
      <c r="E64" s="127">
        <f t="shared" si="9"/>
        <v>350</v>
      </c>
      <c r="F64" s="107"/>
      <c r="G64" s="107">
        <v>350</v>
      </c>
    </row>
    <row r="65" spans="1:8" ht="16.5" customHeight="1" x14ac:dyDescent="0.25">
      <c r="A65" s="126" t="s">
        <v>1173</v>
      </c>
      <c r="B65" s="131" t="s">
        <v>356</v>
      </c>
      <c r="C65" s="107">
        <v>137.30000000000001</v>
      </c>
      <c r="D65" s="107">
        <v>160</v>
      </c>
      <c r="E65" s="127">
        <f t="shared" si="9"/>
        <v>200</v>
      </c>
      <c r="F65" s="107"/>
      <c r="G65" s="107">
        <v>200</v>
      </c>
    </row>
    <row r="66" spans="1:8" ht="16.5" customHeight="1" x14ac:dyDescent="0.25">
      <c r="A66" s="151" t="s">
        <v>1162</v>
      </c>
      <c r="B66" s="130" t="s">
        <v>65</v>
      </c>
      <c r="C66" s="107">
        <v>4.5999999999999996</v>
      </c>
      <c r="D66" s="107"/>
      <c r="E66" s="127">
        <f t="shared" si="9"/>
        <v>5</v>
      </c>
      <c r="F66" s="107"/>
      <c r="G66" s="107">
        <v>5</v>
      </c>
    </row>
    <row r="67" spans="1:8" ht="16.5" customHeight="1" x14ac:dyDescent="0.25">
      <c r="A67" s="151" t="s">
        <v>1163</v>
      </c>
      <c r="B67" s="130" t="s">
        <v>281</v>
      </c>
      <c r="C67" s="107">
        <v>51</v>
      </c>
      <c r="D67" s="107">
        <v>89.8</v>
      </c>
      <c r="E67" s="127">
        <f t="shared" si="9"/>
        <v>100</v>
      </c>
      <c r="F67" s="107"/>
      <c r="G67" s="107">
        <v>100</v>
      </c>
    </row>
    <row r="68" spans="1:8" ht="16.5" customHeight="1" x14ac:dyDescent="0.25">
      <c r="A68" s="151" t="s">
        <v>1164</v>
      </c>
      <c r="B68" s="130" t="s">
        <v>335</v>
      </c>
      <c r="C68" s="107">
        <v>50</v>
      </c>
      <c r="D68" s="107">
        <v>40.1</v>
      </c>
      <c r="E68" s="127">
        <f t="shared" si="9"/>
        <v>10</v>
      </c>
      <c r="F68" s="107"/>
      <c r="G68" s="107">
        <v>10</v>
      </c>
    </row>
    <row r="69" spans="1:8" ht="16.5" customHeight="1" x14ac:dyDescent="0.25">
      <c r="A69" s="151" t="s">
        <v>122</v>
      </c>
      <c r="B69" s="129" t="s">
        <v>336</v>
      </c>
      <c r="C69" s="107">
        <v>94.5</v>
      </c>
      <c r="D69" s="107">
        <v>249</v>
      </c>
      <c r="E69" s="127">
        <f t="shared" si="9"/>
        <v>102</v>
      </c>
      <c r="F69" s="107"/>
      <c r="G69" s="107">
        <v>102</v>
      </c>
    </row>
    <row r="70" spans="1:8" ht="23.25" customHeight="1" x14ac:dyDescent="0.25">
      <c r="A70" s="217" t="s">
        <v>159</v>
      </c>
      <c r="B70" s="218" t="s">
        <v>2</v>
      </c>
      <c r="C70" s="219">
        <f>C72+C82</f>
        <v>169.2</v>
      </c>
      <c r="D70" s="219">
        <f>D72+D82</f>
        <v>205</v>
      </c>
      <c r="E70" s="219">
        <f>E72+E82</f>
        <v>241</v>
      </c>
      <c r="F70" s="219">
        <f>F72+F82</f>
        <v>0</v>
      </c>
      <c r="G70" s="219">
        <f>G72+G82</f>
        <v>241</v>
      </c>
      <c r="H70" s="101" t="s">
        <v>347</v>
      </c>
    </row>
    <row r="71" spans="1:8" ht="16.5" customHeight="1" x14ac:dyDescent="0.25">
      <c r="A71" s="126"/>
      <c r="B71" s="128" t="s">
        <v>329</v>
      </c>
      <c r="C71" s="107">
        <v>14</v>
      </c>
      <c r="D71" s="107">
        <v>14</v>
      </c>
      <c r="E71" s="149">
        <f t="shared" si="9"/>
        <v>15</v>
      </c>
      <c r="F71" s="148"/>
      <c r="G71" s="148">
        <v>15</v>
      </c>
    </row>
    <row r="72" spans="1:8" ht="16.5" customHeight="1" x14ac:dyDescent="0.25">
      <c r="A72" s="151" t="s">
        <v>1157</v>
      </c>
      <c r="B72" s="129" t="s">
        <v>330</v>
      </c>
      <c r="C72" s="107">
        <f>SUM(C73:C74)+C80+C81</f>
        <v>165.7</v>
      </c>
      <c r="D72" s="107">
        <f>SUM(D73:D74)+D80+D81</f>
        <v>204</v>
      </c>
      <c r="E72" s="107">
        <f>SUM(E73:E74)+E80+E81</f>
        <v>241</v>
      </c>
      <c r="F72" s="107">
        <f>SUM(F73:F74)+F80+F81</f>
        <v>0</v>
      </c>
      <c r="G72" s="107">
        <f>SUM(G73:G74)+G80+G81</f>
        <v>241</v>
      </c>
    </row>
    <row r="73" spans="1:8" ht="16.5" customHeight="1" x14ac:dyDescent="0.25">
      <c r="A73" s="151" t="s">
        <v>1158</v>
      </c>
      <c r="B73" s="130" t="s">
        <v>331</v>
      </c>
      <c r="C73" s="107">
        <v>135</v>
      </c>
      <c r="D73" s="107">
        <v>151.80000000000001</v>
      </c>
      <c r="E73" s="127">
        <f t="shared" si="9"/>
        <v>195</v>
      </c>
      <c r="F73" s="107"/>
      <c r="G73" s="107">
        <v>195</v>
      </c>
    </row>
    <row r="74" spans="1:8" ht="16.5" customHeight="1" x14ac:dyDescent="0.25">
      <c r="A74" s="151" t="s">
        <v>1159</v>
      </c>
      <c r="B74" s="130" t="s">
        <v>332</v>
      </c>
      <c r="C74" s="108">
        <f>SUM(C75:C79)</f>
        <v>30.700000000000003</v>
      </c>
      <c r="D74" s="108">
        <f>SUM(D75:D79)</f>
        <v>49.2</v>
      </c>
      <c r="E74" s="127">
        <f t="shared" si="9"/>
        <v>43</v>
      </c>
      <c r="F74" s="108">
        <f>SUM(F75:F79)</f>
        <v>0</v>
      </c>
      <c r="G74" s="108">
        <f>SUM(G75:G79)</f>
        <v>43</v>
      </c>
    </row>
    <row r="75" spans="1:8" ht="16.5" customHeight="1" x14ac:dyDescent="0.25">
      <c r="A75" s="126" t="s">
        <v>1167</v>
      </c>
      <c r="B75" s="131" t="s">
        <v>350</v>
      </c>
      <c r="C75" s="107">
        <v>4.3</v>
      </c>
      <c r="D75" s="107"/>
      <c r="E75" s="127">
        <f t="shared" si="9"/>
        <v>0</v>
      </c>
      <c r="F75" s="107"/>
      <c r="G75" s="107"/>
    </row>
    <row r="76" spans="1:8" ht="16.5" customHeight="1" x14ac:dyDescent="0.25">
      <c r="A76" s="126" t="s">
        <v>1168</v>
      </c>
      <c r="B76" s="131" t="s">
        <v>351</v>
      </c>
      <c r="C76" s="107">
        <v>1</v>
      </c>
      <c r="D76" s="107">
        <v>3.1</v>
      </c>
      <c r="E76" s="127">
        <f t="shared" si="9"/>
        <v>3</v>
      </c>
      <c r="F76" s="107"/>
      <c r="G76" s="107">
        <v>3</v>
      </c>
    </row>
    <row r="77" spans="1:8" ht="16.5" customHeight="1" x14ac:dyDescent="0.25">
      <c r="A77" s="126" t="s">
        <v>1169</v>
      </c>
      <c r="B77" s="131" t="s">
        <v>352</v>
      </c>
      <c r="C77" s="107">
        <v>14.5</v>
      </c>
      <c r="D77" s="107">
        <v>20</v>
      </c>
      <c r="E77" s="127">
        <f t="shared" si="9"/>
        <v>18</v>
      </c>
      <c r="F77" s="107"/>
      <c r="G77" s="107">
        <v>18</v>
      </c>
    </row>
    <row r="78" spans="1:8" ht="34.5" customHeight="1" x14ac:dyDescent="0.25">
      <c r="A78" s="126" t="s">
        <v>1171</v>
      </c>
      <c r="B78" s="131" t="s">
        <v>355</v>
      </c>
      <c r="C78" s="107">
        <v>10.9</v>
      </c>
      <c r="D78" s="107">
        <v>25</v>
      </c>
      <c r="E78" s="127">
        <f t="shared" si="9"/>
        <v>22</v>
      </c>
      <c r="F78" s="107"/>
      <c r="G78" s="107">
        <v>22</v>
      </c>
    </row>
    <row r="79" spans="1:8" ht="16.5" customHeight="1" x14ac:dyDescent="0.25">
      <c r="A79" s="126" t="s">
        <v>1173</v>
      </c>
      <c r="B79" s="131" t="s">
        <v>356</v>
      </c>
      <c r="C79" s="107"/>
      <c r="D79" s="107">
        <v>1.1000000000000001</v>
      </c>
      <c r="E79" s="127">
        <f t="shared" si="9"/>
        <v>0</v>
      </c>
      <c r="F79" s="107"/>
      <c r="G79" s="107"/>
    </row>
    <row r="80" spans="1:8" ht="16.5" customHeight="1" x14ac:dyDescent="0.25">
      <c r="A80" s="151" t="s">
        <v>1163</v>
      </c>
      <c r="B80" s="130" t="s">
        <v>281</v>
      </c>
      <c r="C80" s="107"/>
      <c r="D80" s="107">
        <v>3</v>
      </c>
      <c r="E80" s="127">
        <f t="shared" si="9"/>
        <v>3</v>
      </c>
      <c r="F80" s="107"/>
      <c r="G80" s="107">
        <v>3</v>
      </c>
    </row>
    <row r="81" spans="1:8" ht="16.5" customHeight="1" x14ac:dyDescent="0.25">
      <c r="A81" s="151" t="s">
        <v>1164</v>
      </c>
      <c r="B81" s="130" t="s">
        <v>335</v>
      </c>
      <c r="C81" s="107"/>
      <c r="D81" s="107"/>
      <c r="E81" s="127">
        <f t="shared" si="9"/>
        <v>0</v>
      </c>
      <c r="F81" s="107"/>
      <c r="G81" s="107"/>
    </row>
    <row r="82" spans="1:8" ht="16.5" customHeight="1" x14ac:dyDescent="0.25">
      <c r="A82" s="151" t="s">
        <v>122</v>
      </c>
      <c r="B82" s="129" t="s">
        <v>336</v>
      </c>
      <c r="C82" s="107">
        <v>3.5</v>
      </c>
      <c r="D82" s="107">
        <v>1</v>
      </c>
      <c r="E82" s="127">
        <f t="shared" si="9"/>
        <v>0</v>
      </c>
      <c r="F82" s="107"/>
      <c r="G82" s="107"/>
    </row>
    <row r="83" spans="1:8" ht="23.25" customHeight="1" x14ac:dyDescent="0.25">
      <c r="A83" s="217" t="s">
        <v>268</v>
      </c>
      <c r="B83" s="218" t="s">
        <v>19</v>
      </c>
      <c r="C83" s="219">
        <f>C84</f>
        <v>5</v>
      </c>
      <c r="D83" s="219">
        <f>D84</f>
        <v>41.9</v>
      </c>
      <c r="E83" s="219">
        <f>E84</f>
        <v>50</v>
      </c>
      <c r="F83" s="219">
        <f>F84</f>
        <v>0</v>
      </c>
      <c r="G83" s="219">
        <f>G84</f>
        <v>50</v>
      </c>
      <c r="H83" s="101" t="s">
        <v>347</v>
      </c>
    </row>
    <row r="84" spans="1:8" ht="16.5" customHeight="1" x14ac:dyDescent="0.25">
      <c r="A84" s="151" t="s">
        <v>1157</v>
      </c>
      <c r="B84" s="129" t="s">
        <v>330</v>
      </c>
      <c r="C84" s="107">
        <f>SUM(C85:C85)</f>
        <v>5</v>
      </c>
      <c r="D84" s="107">
        <f>SUM(D85:D85)</f>
        <v>41.9</v>
      </c>
      <c r="E84" s="127">
        <f>SUM(F84:G84)</f>
        <v>50</v>
      </c>
      <c r="F84" s="107">
        <f>SUM(F85:F85)</f>
        <v>0</v>
      </c>
      <c r="G84" s="107">
        <f>SUM(G85:G85)</f>
        <v>50</v>
      </c>
    </row>
    <row r="85" spans="1:8" ht="16.5" customHeight="1" x14ac:dyDescent="0.25">
      <c r="A85" s="151" t="s">
        <v>1159</v>
      </c>
      <c r="B85" s="130" t="s">
        <v>332</v>
      </c>
      <c r="C85" s="107">
        <v>5</v>
      </c>
      <c r="D85" s="107">
        <v>41.9</v>
      </c>
      <c r="E85" s="127">
        <f>SUM(F85:G85)</f>
        <v>50</v>
      </c>
      <c r="F85" s="107"/>
      <c r="G85" s="107">
        <v>50</v>
      </c>
    </row>
    <row r="86" spans="1:8" ht="24" customHeight="1" x14ac:dyDescent="0.25">
      <c r="A86" s="143" t="s">
        <v>160</v>
      </c>
      <c r="B86" s="143" t="s">
        <v>161</v>
      </c>
      <c r="C86" s="216">
        <f>C97+C102+C104+C108+C112+C118</f>
        <v>1389.3</v>
      </c>
      <c r="D86" s="216">
        <f>D97+D102+D104+D108+D112+D118</f>
        <v>1524</v>
      </c>
      <c r="E86" s="216">
        <f>SUM(F86:G86)</f>
        <v>1572</v>
      </c>
      <c r="F86" s="216">
        <f>F97+F102+F104+F108+F112+F118</f>
        <v>0</v>
      </c>
      <c r="G86" s="216">
        <f>G97+G102+G104+G108+G112+G118</f>
        <v>1572</v>
      </c>
      <c r="H86" s="101" t="s">
        <v>345</v>
      </c>
    </row>
    <row r="87" spans="1:8" ht="16.5" customHeight="1" x14ac:dyDescent="0.25">
      <c r="A87" s="122"/>
      <c r="B87" s="123" t="s">
        <v>329</v>
      </c>
      <c r="C87" s="106">
        <f>C113</f>
        <v>0</v>
      </c>
      <c r="D87" s="106">
        <f>D113</f>
        <v>0</v>
      </c>
      <c r="E87" s="106">
        <f>E113</f>
        <v>0</v>
      </c>
      <c r="F87" s="106">
        <f>F113</f>
        <v>0</v>
      </c>
      <c r="G87" s="106">
        <f>G113</f>
        <v>0</v>
      </c>
    </row>
    <row r="88" spans="1:8" ht="16.5" customHeight="1" x14ac:dyDescent="0.25">
      <c r="A88" s="151" t="s">
        <v>1157</v>
      </c>
      <c r="B88" s="124" t="s">
        <v>330</v>
      </c>
      <c r="C88" s="106">
        <f>C98+C105+C109+C114+C119</f>
        <v>1249</v>
      </c>
      <c r="D88" s="106">
        <f>D98+D105+D109+D114+D119</f>
        <v>1152</v>
      </c>
      <c r="E88" s="106">
        <f>E98+E105+E109+E114+E119</f>
        <v>1044</v>
      </c>
      <c r="F88" s="106">
        <f>F98+F105+F109+F114+F119</f>
        <v>0</v>
      </c>
      <c r="G88" s="106">
        <f>G98+G105+G109+G114+G119</f>
        <v>1044</v>
      </c>
    </row>
    <row r="89" spans="1:8" ht="16.5" customHeight="1" x14ac:dyDescent="0.25">
      <c r="A89" s="151" t="s">
        <v>1158</v>
      </c>
      <c r="B89" s="125" t="s">
        <v>331</v>
      </c>
      <c r="C89" s="106">
        <f>C115</f>
        <v>0</v>
      </c>
      <c r="D89" s="106">
        <f>D115</f>
        <v>34</v>
      </c>
      <c r="E89" s="106">
        <f>E115</f>
        <v>0</v>
      </c>
      <c r="F89" s="106">
        <f>F115</f>
        <v>0</v>
      </c>
      <c r="G89" s="106">
        <f>G115</f>
        <v>0</v>
      </c>
    </row>
    <row r="90" spans="1:8" ht="16.5" customHeight="1" x14ac:dyDescent="0.25">
      <c r="A90" s="151" t="s">
        <v>1159</v>
      </c>
      <c r="B90" s="125" t="s">
        <v>332</v>
      </c>
      <c r="C90" s="106">
        <f>C99+C110+C116+C120</f>
        <v>112.2</v>
      </c>
      <c r="D90" s="106">
        <f>D99+D110+D116+D120</f>
        <v>592</v>
      </c>
      <c r="E90" s="106">
        <f>E99+E110+E116+E120</f>
        <v>632</v>
      </c>
      <c r="F90" s="106">
        <f>F99+F110+F116+F120</f>
        <v>0</v>
      </c>
      <c r="G90" s="106">
        <f>G99+G110+G116+G120</f>
        <v>632</v>
      </c>
    </row>
    <row r="91" spans="1:8" ht="16.5" customHeight="1" x14ac:dyDescent="0.25">
      <c r="A91" s="151" t="s">
        <v>1160</v>
      </c>
      <c r="B91" s="125" t="s">
        <v>333</v>
      </c>
      <c r="C91" s="106">
        <f>C106</f>
        <v>619</v>
      </c>
      <c r="D91" s="106">
        <f>D106</f>
        <v>486</v>
      </c>
      <c r="E91" s="106">
        <f>E106</f>
        <v>412</v>
      </c>
      <c r="F91" s="106">
        <f>F106</f>
        <v>0</v>
      </c>
      <c r="G91" s="106">
        <f>G106</f>
        <v>412</v>
      </c>
    </row>
    <row r="92" spans="1:8" ht="16.5" customHeight="1" x14ac:dyDescent="0.25">
      <c r="A92" s="151" t="s">
        <v>1161</v>
      </c>
      <c r="B92" s="125" t="s">
        <v>334</v>
      </c>
      <c r="C92" s="106">
        <f>C111</f>
        <v>0</v>
      </c>
      <c r="D92" s="106">
        <f>D111</f>
        <v>40</v>
      </c>
      <c r="E92" s="106">
        <f>E111</f>
        <v>0</v>
      </c>
      <c r="F92" s="106">
        <f>F111</f>
        <v>0</v>
      </c>
      <c r="G92" s="106">
        <f>G111</f>
        <v>0</v>
      </c>
    </row>
    <row r="93" spans="1:8" ht="16.5" customHeight="1" x14ac:dyDescent="0.25">
      <c r="A93" s="151" t="s">
        <v>1163</v>
      </c>
      <c r="B93" s="125" t="s">
        <v>281</v>
      </c>
      <c r="C93" s="106">
        <f t="shared" ref="C93:G94" si="10">C100</f>
        <v>424.9</v>
      </c>
      <c r="D93" s="106">
        <f t="shared" si="10"/>
        <v>0</v>
      </c>
      <c r="E93" s="106">
        <f t="shared" si="10"/>
        <v>0</v>
      </c>
      <c r="F93" s="106">
        <f t="shared" si="10"/>
        <v>0</v>
      </c>
      <c r="G93" s="106">
        <f t="shared" si="10"/>
        <v>0</v>
      </c>
    </row>
    <row r="94" spans="1:8" ht="16.5" customHeight="1" x14ac:dyDescent="0.25">
      <c r="A94" s="151" t="s">
        <v>1164</v>
      </c>
      <c r="B94" s="125" t="s">
        <v>335</v>
      </c>
      <c r="C94" s="106">
        <f t="shared" si="10"/>
        <v>92.9</v>
      </c>
      <c r="D94" s="106">
        <f t="shared" si="10"/>
        <v>0</v>
      </c>
      <c r="E94" s="106">
        <f t="shared" si="10"/>
        <v>0</v>
      </c>
      <c r="F94" s="106">
        <f t="shared" si="10"/>
        <v>0</v>
      </c>
      <c r="G94" s="106">
        <f t="shared" si="10"/>
        <v>0</v>
      </c>
    </row>
    <row r="95" spans="1:8" ht="16.5" customHeight="1" x14ac:dyDescent="0.25">
      <c r="A95" s="151" t="s">
        <v>122</v>
      </c>
      <c r="B95" s="124" t="s">
        <v>336</v>
      </c>
      <c r="C95" s="106">
        <f>C117</f>
        <v>0</v>
      </c>
      <c r="D95" s="106">
        <f>D117</f>
        <v>15</v>
      </c>
      <c r="E95" s="106">
        <f>E117</f>
        <v>0</v>
      </c>
      <c r="F95" s="106">
        <f>F117</f>
        <v>0</v>
      </c>
      <c r="G95" s="106">
        <f>G117</f>
        <v>0</v>
      </c>
    </row>
    <row r="96" spans="1:8" ht="16.5" customHeight="1" x14ac:dyDescent="0.25">
      <c r="A96" s="151" t="s">
        <v>1166</v>
      </c>
      <c r="B96" s="124" t="s">
        <v>338</v>
      </c>
      <c r="C96" s="106">
        <f>C103+C107</f>
        <v>140.30000000000001</v>
      </c>
      <c r="D96" s="106">
        <f>D103+D107</f>
        <v>357</v>
      </c>
      <c r="E96" s="106">
        <f>E103+E107</f>
        <v>528</v>
      </c>
      <c r="F96" s="106">
        <f>F103+F107</f>
        <v>0</v>
      </c>
      <c r="G96" s="106">
        <f>G103+G107</f>
        <v>528</v>
      </c>
    </row>
    <row r="97" spans="1:8" ht="24" customHeight="1" x14ac:dyDescent="0.25">
      <c r="A97" s="217" t="s">
        <v>162</v>
      </c>
      <c r="B97" s="218" t="s">
        <v>0</v>
      </c>
      <c r="C97" s="219">
        <f>C98</f>
        <v>524</v>
      </c>
      <c r="D97" s="219">
        <f>D98</f>
        <v>500</v>
      </c>
      <c r="E97" s="219">
        <f>E98</f>
        <v>500</v>
      </c>
      <c r="F97" s="219">
        <f>F98</f>
        <v>0</v>
      </c>
      <c r="G97" s="219">
        <f>G98</f>
        <v>500</v>
      </c>
      <c r="H97" s="101" t="s">
        <v>347</v>
      </c>
    </row>
    <row r="98" spans="1:8" ht="16.5" customHeight="1" x14ac:dyDescent="0.25">
      <c r="A98" s="151" t="s">
        <v>1157</v>
      </c>
      <c r="B98" s="129" t="s">
        <v>330</v>
      </c>
      <c r="C98" s="107">
        <f>SUM(C99:C101)</f>
        <v>524</v>
      </c>
      <c r="D98" s="107">
        <f>SUM(D99:D101)</f>
        <v>500</v>
      </c>
      <c r="E98" s="127">
        <f>SUM(F98:G98)</f>
        <v>500</v>
      </c>
      <c r="F98" s="107">
        <f>SUM(F99:F101)</f>
        <v>0</v>
      </c>
      <c r="G98" s="107">
        <f>SUM(G99:G101)</f>
        <v>500</v>
      </c>
    </row>
    <row r="99" spans="1:8" ht="16.5" customHeight="1" x14ac:dyDescent="0.25">
      <c r="A99" s="151" t="s">
        <v>1159</v>
      </c>
      <c r="B99" s="130" t="s">
        <v>332</v>
      </c>
      <c r="C99" s="107">
        <v>6.2</v>
      </c>
      <c r="D99" s="107">
        <v>500</v>
      </c>
      <c r="E99" s="127">
        <f>SUM(F99:G99)</f>
        <v>500</v>
      </c>
      <c r="F99" s="107"/>
      <c r="G99" s="107">
        <v>500</v>
      </c>
    </row>
    <row r="100" spans="1:8" ht="16.5" customHeight="1" x14ac:dyDescent="0.25">
      <c r="A100" s="151" t="s">
        <v>1163</v>
      </c>
      <c r="B100" s="130" t="s">
        <v>281</v>
      </c>
      <c r="C100" s="107">
        <v>424.9</v>
      </c>
      <c r="D100" s="107"/>
      <c r="E100" s="127">
        <f>SUM(F100:G100)</f>
        <v>0</v>
      </c>
      <c r="F100" s="107"/>
      <c r="G100" s="107"/>
    </row>
    <row r="101" spans="1:8" ht="16.5" customHeight="1" x14ac:dyDescent="0.25">
      <c r="A101" s="151" t="s">
        <v>1164</v>
      </c>
      <c r="B101" s="130" t="s">
        <v>335</v>
      </c>
      <c r="C101" s="107">
        <v>92.9</v>
      </c>
      <c r="D101" s="107"/>
      <c r="E101" s="127">
        <f>SUM(F101:G101)</f>
        <v>0</v>
      </c>
      <c r="F101" s="107"/>
      <c r="G101" s="107"/>
    </row>
    <row r="102" spans="1:8" ht="56.25" customHeight="1" x14ac:dyDescent="0.25">
      <c r="A102" s="217" t="s">
        <v>163</v>
      </c>
      <c r="B102" s="218" t="s">
        <v>1</v>
      </c>
      <c r="C102" s="219">
        <f>C103</f>
        <v>22</v>
      </c>
      <c r="D102" s="219">
        <f>D103</f>
        <v>50</v>
      </c>
      <c r="E102" s="219">
        <f>E103</f>
        <v>150</v>
      </c>
      <c r="F102" s="219">
        <f>F103</f>
        <v>0</v>
      </c>
      <c r="G102" s="219">
        <f>G103</f>
        <v>150</v>
      </c>
      <c r="H102" s="101" t="s">
        <v>347</v>
      </c>
    </row>
    <row r="103" spans="1:8" ht="16.5" customHeight="1" x14ac:dyDescent="0.25">
      <c r="A103" s="151" t="s">
        <v>1166</v>
      </c>
      <c r="B103" s="129" t="s">
        <v>338</v>
      </c>
      <c r="C103" s="107">
        <v>22</v>
      </c>
      <c r="D103" s="107">
        <v>50</v>
      </c>
      <c r="E103" s="127">
        <f>SUM(F103:G103)</f>
        <v>150</v>
      </c>
      <c r="F103" s="107"/>
      <c r="G103" s="107">
        <v>150</v>
      </c>
    </row>
    <row r="104" spans="1:8" ht="35.25" customHeight="1" x14ac:dyDescent="0.25">
      <c r="A104" s="217" t="s">
        <v>164</v>
      </c>
      <c r="B104" s="218" t="s">
        <v>286</v>
      </c>
      <c r="C104" s="219">
        <f>C105+C107</f>
        <v>737.3</v>
      </c>
      <c r="D104" s="219">
        <f>D105+D107</f>
        <v>793</v>
      </c>
      <c r="E104" s="219">
        <f>E105+E107</f>
        <v>790</v>
      </c>
      <c r="F104" s="219">
        <f>F105+F107</f>
        <v>0</v>
      </c>
      <c r="G104" s="219">
        <f>G105+G107</f>
        <v>790</v>
      </c>
      <c r="H104" s="101" t="s">
        <v>347</v>
      </c>
    </row>
    <row r="105" spans="1:8" ht="16.5" customHeight="1" x14ac:dyDescent="0.25">
      <c r="A105" s="151" t="s">
        <v>1157</v>
      </c>
      <c r="B105" s="129" t="s">
        <v>330</v>
      </c>
      <c r="C105" s="107">
        <f>SUM(C106:C106)</f>
        <v>619</v>
      </c>
      <c r="D105" s="107">
        <f>SUM(D106:D106)</f>
        <v>486</v>
      </c>
      <c r="E105" s="127">
        <f>SUM(F105:G105)</f>
        <v>412</v>
      </c>
      <c r="F105" s="107">
        <f>SUM(F106:F106)</f>
        <v>0</v>
      </c>
      <c r="G105" s="107">
        <f>SUM(G106:G106)</f>
        <v>412</v>
      </c>
    </row>
    <row r="106" spans="1:8" ht="16.5" customHeight="1" x14ac:dyDescent="0.25">
      <c r="A106" s="151" t="s">
        <v>1160</v>
      </c>
      <c r="B106" s="130" t="s">
        <v>333</v>
      </c>
      <c r="C106" s="107">
        <v>619</v>
      </c>
      <c r="D106" s="107">
        <v>486</v>
      </c>
      <c r="E106" s="127">
        <f>SUM(F106:G106)</f>
        <v>412</v>
      </c>
      <c r="F106" s="107"/>
      <c r="G106" s="107">
        <v>412</v>
      </c>
    </row>
    <row r="107" spans="1:8" ht="16.5" customHeight="1" x14ac:dyDescent="0.25">
      <c r="A107" s="151" t="s">
        <v>1166</v>
      </c>
      <c r="B107" s="129" t="s">
        <v>338</v>
      </c>
      <c r="C107" s="107">
        <v>118.3</v>
      </c>
      <c r="D107" s="107">
        <v>307</v>
      </c>
      <c r="E107" s="127">
        <f t="shared" ref="E107:E135" si="11">SUM(F107:G107)</f>
        <v>378</v>
      </c>
      <c r="F107" s="107"/>
      <c r="G107" s="107">
        <v>378</v>
      </c>
    </row>
    <row r="108" spans="1:8" ht="24" customHeight="1" x14ac:dyDescent="0.25">
      <c r="A108" s="217" t="s">
        <v>165</v>
      </c>
      <c r="B108" s="218" t="s">
        <v>10</v>
      </c>
      <c r="C108" s="219">
        <f>C109</f>
        <v>91</v>
      </c>
      <c r="D108" s="219">
        <f>D109</f>
        <v>120</v>
      </c>
      <c r="E108" s="219">
        <f>E109</f>
        <v>100</v>
      </c>
      <c r="F108" s="219">
        <f>F109</f>
        <v>0</v>
      </c>
      <c r="G108" s="219">
        <f>G109</f>
        <v>100</v>
      </c>
      <c r="H108" s="101" t="s">
        <v>347</v>
      </c>
    </row>
    <row r="109" spans="1:8" ht="16.5" customHeight="1" x14ac:dyDescent="0.25">
      <c r="A109" s="151" t="s">
        <v>1157</v>
      </c>
      <c r="B109" s="129" t="s">
        <v>330</v>
      </c>
      <c r="C109" s="107">
        <f>SUM(C110:C111)</f>
        <v>91</v>
      </c>
      <c r="D109" s="107">
        <f>SUM(D110:D111)</f>
        <v>120</v>
      </c>
      <c r="E109" s="127">
        <f t="shared" si="11"/>
        <v>100</v>
      </c>
      <c r="F109" s="107">
        <f>SUM(F110:F111)</f>
        <v>0</v>
      </c>
      <c r="G109" s="107">
        <f>SUM(G110:G111)</f>
        <v>100</v>
      </c>
    </row>
    <row r="110" spans="1:8" ht="16.5" customHeight="1" x14ac:dyDescent="0.25">
      <c r="A110" s="151" t="s">
        <v>1159</v>
      </c>
      <c r="B110" s="130" t="s">
        <v>332</v>
      </c>
      <c r="C110" s="107">
        <v>91</v>
      </c>
      <c r="D110" s="107">
        <v>80</v>
      </c>
      <c r="E110" s="127">
        <f t="shared" si="11"/>
        <v>100</v>
      </c>
      <c r="F110" s="107"/>
      <c r="G110" s="107">
        <v>100</v>
      </c>
    </row>
    <row r="111" spans="1:8" ht="16.5" customHeight="1" x14ac:dyDescent="0.25">
      <c r="A111" s="151" t="s">
        <v>1161</v>
      </c>
      <c r="B111" s="130" t="s">
        <v>334</v>
      </c>
      <c r="C111" s="107"/>
      <c r="D111" s="107">
        <v>40</v>
      </c>
      <c r="E111" s="127">
        <f t="shared" si="11"/>
        <v>0</v>
      </c>
      <c r="F111" s="107"/>
      <c r="G111" s="107"/>
    </row>
    <row r="112" spans="1:8" ht="36" customHeight="1" x14ac:dyDescent="0.25">
      <c r="A112" s="217" t="s">
        <v>166</v>
      </c>
      <c r="B112" s="218" t="s">
        <v>287</v>
      </c>
      <c r="C112" s="219">
        <f>C114+C117</f>
        <v>0</v>
      </c>
      <c r="D112" s="219">
        <f>D114+D117</f>
        <v>61</v>
      </c>
      <c r="E112" s="219">
        <f>E114+E117</f>
        <v>32</v>
      </c>
      <c r="F112" s="219">
        <f>F114+F117</f>
        <v>0</v>
      </c>
      <c r="G112" s="219">
        <f>G114+G117</f>
        <v>32</v>
      </c>
      <c r="H112" s="101" t="s">
        <v>347</v>
      </c>
    </row>
    <row r="113" spans="1:8" ht="16.5" customHeight="1" x14ac:dyDescent="0.25">
      <c r="A113" s="126"/>
      <c r="B113" s="128" t="s">
        <v>329</v>
      </c>
      <c r="C113" s="107"/>
      <c r="D113" s="107"/>
      <c r="E113" s="127">
        <f t="shared" si="11"/>
        <v>0</v>
      </c>
      <c r="F113" s="107"/>
      <c r="G113" s="107"/>
    </row>
    <row r="114" spans="1:8" ht="16.5" customHeight="1" x14ac:dyDescent="0.25">
      <c r="A114" s="151" t="s">
        <v>1157</v>
      </c>
      <c r="B114" s="129" t="s">
        <v>330</v>
      </c>
      <c r="C114" s="107">
        <f>SUM(C115:C116)</f>
        <v>0</v>
      </c>
      <c r="D114" s="107">
        <f>SUM(D115:D116)</f>
        <v>46</v>
      </c>
      <c r="E114" s="127">
        <f t="shared" si="11"/>
        <v>32</v>
      </c>
      <c r="F114" s="107">
        <f>SUM(F115:F116)</f>
        <v>0</v>
      </c>
      <c r="G114" s="107">
        <f>SUM(G115:G116)</f>
        <v>32</v>
      </c>
    </row>
    <row r="115" spans="1:8" ht="16.5" customHeight="1" x14ac:dyDescent="0.25">
      <c r="A115" s="151" t="s">
        <v>1158</v>
      </c>
      <c r="B115" s="130" t="s">
        <v>331</v>
      </c>
      <c r="C115" s="107"/>
      <c r="D115" s="107">
        <v>34</v>
      </c>
      <c r="E115" s="127">
        <f t="shared" si="11"/>
        <v>0</v>
      </c>
      <c r="F115" s="107"/>
      <c r="G115" s="107"/>
    </row>
    <row r="116" spans="1:8" ht="16.5" customHeight="1" x14ac:dyDescent="0.25">
      <c r="A116" s="151" t="s">
        <v>1159</v>
      </c>
      <c r="B116" s="130" t="s">
        <v>332</v>
      </c>
      <c r="C116" s="107"/>
      <c r="D116" s="107">
        <v>12</v>
      </c>
      <c r="E116" s="127">
        <f t="shared" si="11"/>
        <v>32</v>
      </c>
      <c r="F116" s="107"/>
      <c r="G116" s="107">
        <v>32</v>
      </c>
    </row>
    <row r="117" spans="1:8" ht="16.5" customHeight="1" x14ac:dyDescent="0.25">
      <c r="A117" s="151" t="s">
        <v>122</v>
      </c>
      <c r="B117" s="129" t="s">
        <v>336</v>
      </c>
      <c r="C117" s="107"/>
      <c r="D117" s="107">
        <v>15</v>
      </c>
      <c r="E117" s="127">
        <f t="shared" si="11"/>
        <v>0</v>
      </c>
      <c r="F117" s="107"/>
      <c r="G117" s="107"/>
    </row>
    <row r="118" spans="1:8" ht="35.25" customHeight="1" x14ac:dyDescent="0.25">
      <c r="A118" s="217" t="s">
        <v>167</v>
      </c>
      <c r="B118" s="218" t="s">
        <v>269</v>
      </c>
      <c r="C118" s="219">
        <f>C119</f>
        <v>15</v>
      </c>
      <c r="D118" s="219">
        <f>D119</f>
        <v>0</v>
      </c>
      <c r="E118" s="219">
        <f>E119</f>
        <v>0</v>
      </c>
      <c r="F118" s="219">
        <f>F119</f>
        <v>0</v>
      </c>
      <c r="G118" s="219">
        <f>G119</f>
        <v>0</v>
      </c>
      <c r="H118" s="101" t="s">
        <v>347</v>
      </c>
    </row>
    <row r="119" spans="1:8" ht="16.5" customHeight="1" x14ac:dyDescent="0.25">
      <c r="A119" s="151" t="s">
        <v>1157</v>
      </c>
      <c r="B119" s="129" t="s">
        <v>330</v>
      </c>
      <c r="C119" s="107">
        <f>SUM(C120:C120)</f>
        <v>15</v>
      </c>
      <c r="D119" s="107">
        <f>SUM(D120:D120)</f>
        <v>0</v>
      </c>
      <c r="E119" s="127">
        <f t="shared" si="11"/>
        <v>0</v>
      </c>
      <c r="F119" s="107">
        <f>SUM(F120:F120)</f>
        <v>0</v>
      </c>
      <c r="G119" s="107">
        <f>SUM(G120:G120)</f>
        <v>0</v>
      </c>
    </row>
    <row r="120" spans="1:8" ht="16.5" customHeight="1" x14ac:dyDescent="0.25">
      <c r="A120" s="151" t="s">
        <v>1159</v>
      </c>
      <c r="B120" s="130" t="s">
        <v>332</v>
      </c>
      <c r="C120" s="107">
        <v>15</v>
      </c>
      <c r="D120" s="107"/>
      <c r="E120" s="127">
        <f t="shared" si="11"/>
        <v>0</v>
      </c>
      <c r="F120" s="107"/>
      <c r="G120" s="107"/>
    </row>
    <row r="121" spans="1:8" ht="33" customHeight="1" x14ac:dyDescent="0.25">
      <c r="A121" s="214" t="s">
        <v>169</v>
      </c>
      <c r="B121" s="214" t="s">
        <v>168</v>
      </c>
      <c r="C121" s="215">
        <f>C134+C159+C198+C218+C233+C263+C301+C340+C345+C350+C355</f>
        <v>16222.5</v>
      </c>
      <c r="D121" s="215">
        <f>D134+D159+D198+D218+D233+D263+D301+D340+D345+D350+D355</f>
        <v>23238.299999999996</v>
      </c>
      <c r="E121" s="215">
        <f t="shared" si="11"/>
        <v>9914</v>
      </c>
      <c r="F121" s="215">
        <f>F134+F159+F198+F218+F233+F263+F301+F340+F345+F350+F355</f>
        <v>15</v>
      </c>
      <c r="G121" s="215">
        <f>G134+G159+G198+G218+G233+G263+G301+G340+G345+G350+G355</f>
        <v>9899</v>
      </c>
      <c r="H121" s="101" t="s">
        <v>344</v>
      </c>
    </row>
    <row r="122" spans="1:8" ht="16.5" customHeight="1" x14ac:dyDescent="0.25">
      <c r="A122" s="118"/>
      <c r="B122" s="119" t="s">
        <v>329</v>
      </c>
      <c r="C122" s="105"/>
      <c r="D122" s="105"/>
      <c r="E122" s="105">
        <f t="shared" si="11"/>
        <v>0</v>
      </c>
      <c r="F122" s="105"/>
      <c r="G122" s="105"/>
    </row>
    <row r="123" spans="1:8" ht="16.5" customHeight="1" x14ac:dyDescent="0.25">
      <c r="A123" s="151" t="s">
        <v>1157</v>
      </c>
      <c r="B123" s="120" t="s">
        <v>330</v>
      </c>
      <c r="C123" s="105">
        <f>C136+C161+C200+C219+C234+C264+C303+C341+C346+C351+C356</f>
        <v>9548.9999999999982</v>
      </c>
      <c r="D123" s="105">
        <f>D136+D161+D200+D219+D234+D264+D303+D341+D346+D351+D356</f>
        <v>7847.2000000000007</v>
      </c>
      <c r="E123" s="105">
        <f>E136+E161+E200+E219+E234+E264+E303+E341+E346+E351+E356</f>
        <v>5123</v>
      </c>
      <c r="F123" s="105">
        <f>F136+F161+F200+F219+F234+F264+F303+F341+F346+F351+F356</f>
        <v>0</v>
      </c>
      <c r="G123" s="105">
        <f>G136+G161+G200+G219+G234+G264+G303+G341+G346+G351+G356</f>
        <v>5123</v>
      </c>
    </row>
    <row r="124" spans="1:8" ht="16.5" customHeight="1" x14ac:dyDescent="0.25">
      <c r="A124" s="151" t="s">
        <v>1158</v>
      </c>
      <c r="B124" s="121" t="s">
        <v>331</v>
      </c>
      <c r="C124" s="105">
        <f>C162+C201+C304</f>
        <v>0</v>
      </c>
      <c r="D124" s="105">
        <f>D162+D201+D304</f>
        <v>0</v>
      </c>
      <c r="E124" s="105">
        <f>E162+E201+E304</f>
        <v>438.5</v>
      </c>
      <c r="F124" s="105">
        <f>F162+F201+F304</f>
        <v>0</v>
      </c>
      <c r="G124" s="105">
        <f>G162+G201+G304</f>
        <v>438.5</v>
      </c>
    </row>
    <row r="125" spans="1:8" ht="16.5" customHeight="1" x14ac:dyDescent="0.25">
      <c r="A125" s="151" t="s">
        <v>1159</v>
      </c>
      <c r="B125" s="121" t="s">
        <v>332</v>
      </c>
      <c r="C125" s="105">
        <f>C137+C163+C202+C220+C235+C265+C305+C357</f>
        <v>6134.5999999999995</v>
      </c>
      <c r="D125" s="105">
        <f>D137+D163+D202+D220+D235+D265+D305+D357</f>
        <v>2255.5</v>
      </c>
      <c r="E125" s="105">
        <f>E137+E163+E202+E220+E235+E265+E305+E357</f>
        <v>3766.5</v>
      </c>
      <c r="F125" s="105">
        <f>F137+F163+F202+F220+F235+F265+F305+F357</f>
        <v>0</v>
      </c>
      <c r="G125" s="105">
        <f>G137+G163+G202+G220+G235+G265+G305+G357</f>
        <v>3766.5</v>
      </c>
    </row>
    <row r="126" spans="1:8" ht="16.5" customHeight="1" x14ac:dyDescent="0.25">
      <c r="A126" s="151" t="s">
        <v>1160</v>
      </c>
      <c r="B126" s="121" t="s">
        <v>333</v>
      </c>
      <c r="C126" s="105">
        <f>C164+C306</f>
        <v>0</v>
      </c>
      <c r="D126" s="105">
        <f>D164+D306</f>
        <v>0</v>
      </c>
      <c r="E126" s="105">
        <f>E164+E306</f>
        <v>0</v>
      </c>
      <c r="F126" s="105">
        <f>F164+F306</f>
        <v>0</v>
      </c>
      <c r="G126" s="105">
        <f>G164+G306</f>
        <v>0</v>
      </c>
    </row>
    <row r="127" spans="1:8" ht="16.5" customHeight="1" x14ac:dyDescent="0.25">
      <c r="A127" s="151" t="s">
        <v>1161</v>
      </c>
      <c r="B127" s="121" t="s">
        <v>334</v>
      </c>
      <c r="C127" s="105">
        <f>C165+C203+C307</f>
        <v>0</v>
      </c>
      <c r="D127" s="105">
        <f>D165+D203+D307</f>
        <v>3013</v>
      </c>
      <c r="E127" s="105">
        <f>E165+E203+E307</f>
        <v>0</v>
      </c>
      <c r="F127" s="105">
        <f>F165+F203+F307</f>
        <v>0</v>
      </c>
      <c r="G127" s="105">
        <f>G165+G203+G307</f>
        <v>0</v>
      </c>
    </row>
    <row r="128" spans="1:8" ht="16.5" customHeight="1" x14ac:dyDescent="0.25">
      <c r="A128" s="151" t="s">
        <v>1162</v>
      </c>
      <c r="B128" s="121" t="s">
        <v>65</v>
      </c>
      <c r="C128" s="105">
        <f>C138+C166+C308</f>
        <v>217</v>
      </c>
      <c r="D128" s="105">
        <f>D138+D166+D308</f>
        <v>0</v>
      </c>
      <c r="E128" s="105">
        <f>E138+E166+E308</f>
        <v>0</v>
      </c>
      <c r="F128" s="105">
        <f>F138+F166+F308</f>
        <v>0</v>
      </c>
      <c r="G128" s="105">
        <f>G138+G166+G308</f>
        <v>0</v>
      </c>
    </row>
    <row r="129" spans="1:8" ht="16.5" customHeight="1" x14ac:dyDescent="0.25">
      <c r="A129" s="151" t="s">
        <v>1163</v>
      </c>
      <c r="B129" s="121" t="s">
        <v>281</v>
      </c>
      <c r="C129" s="105">
        <f>C167+C309</f>
        <v>0</v>
      </c>
      <c r="D129" s="105">
        <f>D167+D309</f>
        <v>0</v>
      </c>
      <c r="E129" s="105">
        <f>E167+E309</f>
        <v>0</v>
      </c>
      <c r="F129" s="105">
        <f>F167+F309</f>
        <v>0</v>
      </c>
      <c r="G129" s="105">
        <f>G167+G309</f>
        <v>0</v>
      </c>
    </row>
    <row r="130" spans="1:8" ht="16.5" customHeight="1" x14ac:dyDescent="0.25">
      <c r="A130" s="151" t="s">
        <v>1164</v>
      </c>
      <c r="B130" s="121" t="s">
        <v>335</v>
      </c>
      <c r="C130" s="105">
        <f>C139+C168+C221+C236+C266+C310+C342+C347+C352</f>
        <v>3197.4</v>
      </c>
      <c r="D130" s="105">
        <f>D139+D168+D221+D236+D266+D310+D342+D347+D352</f>
        <v>2578.6999999999998</v>
      </c>
      <c r="E130" s="105">
        <f>E139+E168+E221+E236+E266+E310+E342+E347+E352</f>
        <v>918</v>
      </c>
      <c r="F130" s="105">
        <f>F139+F168+F221+F236+F266+F310+F342+F347+F352</f>
        <v>0</v>
      </c>
      <c r="G130" s="105">
        <f>G139+G168+G221+G236+G266+G310+G342+G347+G352</f>
        <v>918</v>
      </c>
    </row>
    <row r="131" spans="1:8" ht="16.5" customHeight="1" x14ac:dyDescent="0.25">
      <c r="A131" s="151" t="s">
        <v>122</v>
      </c>
      <c r="B131" s="120" t="s">
        <v>336</v>
      </c>
      <c r="C131" s="105">
        <f>C140+C169+C204+C222+C267+C311+C343+C348+C353+C358</f>
        <v>5995.7999999999993</v>
      </c>
      <c r="D131" s="105">
        <f>D140+D169+D204+D222+D267+D311+D343+D348+D353+D358</f>
        <v>15391.099999999999</v>
      </c>
      <c r="E131" s="105">
        <f>E140+E169+E204+E222+E267+E311+E343+E348+E353+E358</f>
        <v>4791</v>
      </c>
      <c r="F131" s="105">
        <f>F140+F169+F204+F222+F267+F311+F343+F348+F353+F358</f>
        <v>15</v>
      </c>
      <c r="G131" s="105">
        <f>G140+G169+G204+G222+G267+G311+G343+G348+G353+G358</f>
        <v>4776</v>
      </c>
    </row>
    <row r="132" spans="1:8" ht="16.5" customHeight="1" x14ac:dyDescent="0.25">
      <c r="A132" s="151" t="s">
        <v>1165</v>
      </c>
      <c r="B132" s="120" t="s">
        <v>337</v>
      </c>
      <c r="C132" s="105">
        <f>C170+C312</f>
        <v>0</v>
      </c>
      <c r="D132" s="105">
        <f>D170+D312</f>
        <v>0</v>
      </c>
      <c r="E132" s="105">
        <f>E170+E312</f>
        <v>0</v>
      </c>
      <c r="F132" s="105">
        <f>F170+F312</f>
        <v>0</v>
      </c>
      <c r="G132" s="105">
        <f>G170+G312</f>
        <v>0</v>
      </c>
    </row>
    <row r="133" spans="1:8" ht="16.5" customHeight="1" x14ac:dyDescent="0.25">
      <c r="A133" s="151" t="s">
        <v>1166</v>
      </c>
      <c r="B133" s="120" t="s">
        <v>338</v>
      </c>
      <c r="C133" s="105">
        <f>C141+C171+C205+C223+C237+C268+C313+C344+C349+C354</f>
        <v>677.7</v>
      </c>
      <c r="D133" s="105">
        <f>D141+D171+D205+D223+D237+D268+D313+D344+D349+D354</f>
        <v>0</v>
      </c>
      <c r="E133" s="105">
        <f>E141+E171+E205+E223+E237+E268+E313+E344+E349+E354</f>
        <v>0</v>
      </c>
      <c r="F133" s="105">
        <f>F141+F171+F205+F223+F237+F268+F313+F344+F349+F354</f>
        <v>0</v>
      </c>
      <c r="G133" s="105">
        <f>G141+G171+G205+G223+G237+G268+G313+G344+G349+G354</f>
        <v>0</v>
      </c>
    </row>
    <row r="134" spans="1:8" ht="24" customHeight="1" x14ac:dyDescent="0.25">
      <c r="A134" s="143" t="s">
        <v>170</v>
      </c>
      <c r="B134" s="143" t="s">
        <v>171</v>
      </c>
      <c r="C134" s="216">
        <f>C142+C148+C151+C155</f>
        <v>7129.5999999999995</v>
      </c>
      <c r="D134" s="216">
        <f>D142+D148+D151+D155</f>
        <v>11469.099999999999</v>
      </c>
      <c r="E134" s="216">
        <f t="shared" si="11"/>
        <v>3615.7</v>
      </c>
      <c r="F134" s="216">
        <f>F142+F148+F151+F155</f>
        <v>15</v>
      </c>
      <c r="G134" s="216">
        <f>G142+G148+G151+G155</f>
        <v>3600.7</v>
      </c>
      <c r="H134" s="101" t="s">
        <v>345</v>
      </c>
    </row>
    <row r="135" spans="1:8" ht="16.5" customHeight="1" x14ac:dyDescent="0.25">
      <c r="A135" s="122"/>
      <c r="B135" s="123" t="s">
        <v>329</v>
      </c>
      <c r="C135" s="106"/>
      <c r="D135" s="106"/>
      <c r="E135" s="106">
        <f t="shared" si="11"/>
        <v>0</v>
      </c>
      <c r="F135" s="106"/>
      <c r="G135" s="106"/>
    </row>
    <row r="136" spans="1:8" ht="16.5" customHeight="1" x14ac:dyDescent="0.25">
      <c r="A136" s="151" t="s">
        <v>1157</v>
      </c>
      <c r="B136" s="124" t="s">
        <v>330</v>
      </c>
      <c r="C136" s="106">
        <f>C143+C149+C152+C156</f>
        <v>1777.6</v>
      </c>
      <c r="D136" s="106">
        <f>D143+D149+D152+D156</f>
        <v>1076</v>
      </c>
      <c r="E136" s="106">
        <f>E143+E149+E152+E156</f>
        <v>805.7</v>
      </c>
      <c r="F136" s="106">
        <f>F143+F149+F152+F156</f>
        <v>0</v>
      </c>
      <c r="G136" s="106">
        <f>G143+G149+G152+G156</f>
        <v>805.7</v>
      </c>
    </row>
    <row r="137" spans="1:8" ht="16.5" customHeight="1" x14ac:dyDescent="0.25">
      <c r="A137" s="151" t="s">
        <v>1159</v>
      </c>
      <c r="B137" s="125" t="s">
        <v>332</v>
      </c>
      <c r="C137" s="106">
        <f>C150+C153+C157</f>
        <v>1358.1</v>
      </c>
      <c r="D137" s="106">
        <f>D150+D153+D157</f>
        <v>1076</v>
      </c>
      <c r="E137" s="106">
        <f>E150+E153+E157</f>
        <v>805.7</v>
      </c>
      <c r="F137" s="106">
        <f>F150+F153+F157</f>
        <v>0</v>
      </c>
      <c r="G137" s="106">
        <f>G150+G153+G157</f>
        <v>805.7</v>
      </c>
    </row>
    <row r="138" spans="1:8" ht="16.5" customHeight="1" x14ac:dyDescent="0.25">
      <c r="A138" s="151" t="s">
        <v>1162</v>
      </c>
      <c r="B138" s="125" t="s">
        <v>65</v>
      </c>
      <c r="C138" s="106">
        <f t="shared" ref="C138:G139" si="12">C144</f>
        <v>217</v>
      </c>
      <c r="D138" s="106">
        <f t="shared" si="12"/>
        <v>0</v>
      </c>
      <c r="E138" s="106">
        <f t="shared" si="12"/>
        <v>0</v>
      </c>
      <c r="F138" s="106">
        <f t="shared" si="12"/>
        <v>0</v>
      </c>
      <c r="G138" s="106">
        <f t="shared" si="12"/>
        <v>0</v>
      </c>
    </row>
    <row r="139" spans="1:8" ht="16.5" customHeight="1" x14ac:dyDescent="0.25">
      <c r="A139" s="151" t="s">
        <v>1164</v>
      </c>
      <c r="B139" s="125" t="s">
        <v>335</v>
      </c>
      <c r="C139" s="106">
        <f t="shared" si="12"/>
        <v>202.5</v>
      </c>
      <c r="D139" s="106">
        <f t="shared" si="12"/>
        <v>0</v>
      </c>
      <c r="E139" s="106">
        <f t="shared" si="12"/>
        <v>0</v>
      </c>
      <c r="F139" s="106">
        <f t="shared" si="12"/>
        <v>0</v>
      </c>
      <c r="G139" s="106">
        <f t="shared" si="12"/>
        <v>0</v>
      </c>
    </row>
    <row r="140" spans="1:8" ht="16.5" customHeight="1" x14ac:dyDescent="0.25">
      <c r="A140" s="151" t="s">
        <v>122</v>
      </c>
      <c r="B140" s="124" t="s">
        <v>336</v>
      </c>
      <c r="C140" s="106">
        <f>C146+C154+C158</f>
        <v>5099.0999999999995</v>
      </c>
      <c r="D140" s="106">
        <f>D146+D154+D158</f>
        <v>10393.099999999999</v>
      </c>
      <c r="E140" s="106">
        <f>E146+E154+E158</f>
        <v>2810</v>
      </c>
      <c r="F140" s="106">
        <f>F146+F154+F158</f>
        <v>15</v>
      </c>
      <c r="G140" s="106">
        <f>G146+G154+G158</f>
        <v>2795</v>
      </c>
    </row>
    <row r="141" spans="1:8" ht="16.5" customHeight="1" x14ac:dyDescent="0.25">
      <c r="A141" s="151" t="s">
        <v>1166</v>
      </c>
      <c r="B141" s="124" t="s">
        <v>338</v>
      </c>
      <c r="C141" s="106">
        <f>C147</f>
        <v>252.9</v>
      </c>
      <c r="D141" s="106">
        <f>D147</f>
        <v>0</v>
      </c>
      <c r="E141" s="106">
        <f>E147</f>
        <v>0</v>
      </c>
      <c r="F141" s="106">
        <f>F147</f>
        <v>0</v>
      </c>
      <c r="G141" s="106">
        <f>G147</f>
        <v>0</v>
      </c>
    </row>
    <row r="142" spans="1:8" ht="22.5" customHeight="1" x14ac:dyDescent="0.25">
      <c r="A142" s="217" t="s">
        <v>172</v>
      </c>
      <c r="B142" s="220" t="s">
        <v>175</v>
      </c>
      <c r="C142" s="219">
        <f>C143+C146+C147</f>
        <v>5680.4999999999991</v>
      </c>
      <c r="D142" s="219">
        <f>D143+D146+D147</f>
        <v>10028.299999999999</v>
      </c>
      <c r="E142" s="219">
        <f>E143+E146+E147</f>
        <v>2030</v>
      </c>
      <c r="F142" s="219">
        <f>F143+F146+F147</f>
        <v>15</v>
      </c>
      <c r="G142" s="219">
        <f>G143+G146+G147</f>
        <v>2015</v>
      </c>
      <c r="H142" s="101" t="s">
        <v>347</v>
      </c>
    </row>
    <row r="143" spans="1:8" ht="16.5" customHeight="1" x14ac:dyDescent="0.25">
      <c r="A143" s="151" t="s">
        <v>1157</v>
      </c>
      <c r="B143" s="129" t="s">
        <v>330</v>
      </c>
      <c r="C143" s="107">
        <f>SUM(C144:C145)</f>
        <v>419.5</v>
      </c>
      <c r="D143" s="107">
        <f>SUM(D144:D145)</f>
        <v>0</v>
      </c>
      <c r="E143" s="127">
        <f t="shared" ref="E143:E168" si="13">SUM(F143:G143)</f>
        <v>0</v>
      </c>
      <c r="F143" s="107">
        <f>SUM(F144:F145)</f>
        <v>0</v>
      </c>
      <c r="G143" s="107">
        <f>SUM(G144:G145)</f>
        <v>0</v>
      </c>
    </row>
    <row r="144" spans="1:8" ht="16.5" customHeight="1" x14ac:dyDescent="0.25">
      <c r="A144" s="151" t="s">
        <v>1162</v>
      </c>
      <c r="B144" s="130" t="s">
        <v>65</v>
      </c>
      <c r="C144" s="107">
        <v>217</v>
      </c>
      <c r="D144" s="107"/>
      <c r="E144" s="127">
        <f t="shared" si="13"/>
        <v>0</v>
      </c>
      <c r="F144" s="107"/>
      <c r="G144" s="107"/>
    </row>
    <row r="145" spans="1:8" ht="16.5" customHeight="1" x14ac:dyDescent="0.25">
      <c r="A145" s="151" t="s">
        <v>1164</v>
      </c>
      <c r="B145" s="130" t="s">
        <v>335</v>
      </c>
      <c r="C145" s="107">
        <v>202.5</v>
      </c>
      <c r="D145" s="107"/>
      <c r="E145" s="127">
        <f t="shared" si="13"/>
        <v>0</v>
      </c>
      <c r="F145" s="107"/>
      <c r="G145" s="107"/>
    </row>
    <row r="146" spans="1:8" ht="16.5" customHeight="1" x14ac:dyDescent="0.25">
      <c r="A146" s="151" t="s">
        <v>122</v>
      </c>
      <c r="B146" s="129" t="s">
        <v>336</v>
      </c>
      <c r="C146" s="107">
        <f>4241.4+766.7</f>
        <v>5008.0999999999995</v>
      </c>
      <c r="D146" s="107">
        <f>9774.3+254</f>
        <v>10028.299999999999</v>
      </c>
      <c r="E146" s="127">
        <f t="shared" si="13"/>
        <v>2030</v>
      </c>
      <c r="F146" s="107">
        <f>14.3+0.7</f>
        <v>15</v>
      </c>
      <c r="G146" s="107">
        <f>1600+165+250</f>
        <v>2015</v>
      </c>
    </row>
    <row r="147" spans="1:8" ht="16.5" customHeight="1" x14ac:dyDescent="0.25">
      <c r="A147" s="151" t="s">
        <v>1166</v>
      </c>
      <c r="B147" s="129" t="s">
        <v>338</v>
      </c>
      <c r="C147" s="107">
        <f>252.1+0.8</f>
        <v>252.9</v>
      </c>
      <c r="D147" s="107"/>
      <c r="E147" s="127">
        <f t="shared" si="13"/>
        <v>0</v>
      </c>
      <c r="F147" s="107"/>
      <c r="G147" s="107"/>
    </row>
    <row r="148" spans="1:8" ht="22.5" customHeight="1" x14ac:dyDescent="0.25">
      <c r="A148" s="217" t="s">
        <v>173</v>
      </c>
      <c r="B148" s="220" t="s">
        <v>288</v>
      </c>
      <c r="C148" s="219">
        <f>C149</f>
        <v>1336</v>
      </c>
      <c r="D148" s="219">
        <f>D149</f>
        <v>1014</v>
      </c>
      <c r="E148" s="219">
        <f>E149</f>
        <v>700</v>
      </c>
      <c r="F148" s="219">
        <f>F149</f>
        <v>0</v>
      </c>
      <c r="G148" s="219">
        <f>G149</f>
        <v>700</v>
      </c>
      <c r="H148" s="101" t="s">
        <v>347</v>
      </c>
    </row>
    <row r="149" spans="1:8" ht="16.5" customHeight="1" x14ac:dyDescent="0.25">
      <c r="A149" s="151" t="s">
        <v>1157</v>
      </c>
      <c r="B149" s="129" t="s">
        <v>330</v>
      </c>
      <c r="C149" s="107">
        <f>SUM(C150:C150)</f>
        <v>1336</v>
      </c>
      <c r="D149" s="107">
        <f>SUM(D150:D150)</f>
        <v>1014</v>
      </c>
      <c r="E149" s="127">
        <f t="shared" si="13"/>
        <v>700</v>
      </c>
      <c r="F149" s="107">
        <f>SUM(F150:F150)</f>
        <v>0</v>
      </c>
      <c r="G149" s="107">
        <f>SUM(G150:G150)</f>
        <v>700</v>
      </c>
    </row>
    <row r="150" spans="1:8" ht="16.5" customHeight="1" x14ac:dyDescent="0.25">
      <c r="A150" s="151" t="s">
        <v>1159</v>
      </c>
      <c r="B150" s="130" t="s">
        <v>332</v>
      </c>
      <c r="C150" s="107">
        <f>1331.1+4.9</f>
        <v>1336</v>
      </c>
      <c r="D150" s="107">
        <v>1014</v>
      </c>
      <c r="E150" s="127">
        <f t="shared" si="13"/>
        <v>700</v>
      </c>
      <c r="F150" s="107"/>
      <c r="G150" s="107">
        <v>700</v>
      </c>
    </row>
    <row r="151" spans="1:8" ht="22.5" customHeight="1" x14ac:dyDescent="0.25">
      <c r="A151" s="217" t="s">
        <v>174</v>
      </c>
      <c r="B151" s="220" t="s">
        <v>152</v>
      </c>
      <c r="C151" s="219">
        <f>C152+C154</f>
        <v>113.1</v>
      </c>
      <c r="D151" s="219">
        <f>D152+D154</f>
        <v>426.8</v>
      </c>
      <c r="E151" s="219">
        <f>E152+E154</f>
        <v>750</v>
      </c>
      <c r="F151" s="219">
        <f>F152+F154</f>
        <v>0</v>
      </c>
      <c r="G151" s="219">
        <f>G152+G154</f>
        <v>750</v>
      </c>
      <c r="H151" s="101" t="s">
        <v>347</v>
      </c>
    </row>
    <row r="152" spans="1:8" ht="16.5" customHeight="1" x14ac:dyDescent="0.25">
      <c r="A152" s="151" t="s">
        <v>1157</v>
      </c>
      <c r="B152" s="129" t="s">
        <v>330</v>
      </c>
      <c r="C152" s="107">
        <f>SUM(C153:C153)</f>
        <v>22.1</v>
      </c>
      <c r="D152" s="107">
        <f>SUM(D153:D153)</f>
        <v>62</v>
      </c>
      <c r="E152" s="127">
        <f t="shared" si="13"/>
        <v>0</v>
      </c>
      <c r="F152" s="107">
        <f>SUM(F153:F153)</f>
        <v>0</v>
      </c>
      <c r="G152" s="107">
        <f>SUM(G153:G153)</f>
        <v>0</v>
      </c>
    </row>
    <row r="153" spans="1:8" ht="16.5" customHeight="1" x14ac:dyDescent="0.25">
      <c r="A153" s="151" t="s">
        <v>1159</v>
      </c>
      <c r="B153" s="130" t="s">
        <v>332</v>
      </c>
      <c r="C153" s="107">
        <v>22.1</v>
      </c>
      <c r="D153" s="107">
        <v>62</v>
      </c>
      <c r="E153" s="127">
        <f t="shared" si="13"/>
        <v>0</v>
      </c>
      <c r="F153" s="107"/>
      <c r="G153" s="107"/>
    </row>
    <row r="154" spans="1:8" ht="16.5" customHeight="1" x14ac:dyDescent="0.25">
      <c r="A154" s="151" t="s">
        <v>122</v>
      </c>
      <c r="B154" s="129" t="s">
        <v>336</v>
      </c>
      <c r="C154" s="107">
        <v>91</v>
      </c>
      <c r="D154" s="107">
        <v>364.8</v>
      </c>
      <c r="E154" s="127">
        <f t="shared" si="13"/>
        <v>750</v>
      </c>
      <c r="F154" s="107"/>
      <c r="G154" s="107">
        <v>750</v>
      </c>
    </row>
    <row r="155" spans="1:8" ht="22.5" customHeight="1" x14ac:dyDescent="0.25">
      <c r="A155" s="217" t="s">
        <v>270</v>
      </c>
      <c r="B155" s="220" t="s">
        <v>297</v>
      </c>
      <c r="C155" s="219">
        <f>C156+C158</f>
        <v>0</v>
      </c>
      <c r="D155" s="219">
        <f>D156+D158</f>
        <v>0</v>
      </c>
      <c r="E155" s="219">
        <f>E156+E158</f>
        <v>135.69999999999999</v>
      </c>
      <c r="F155" s="219">
        <f>F156+F158</f>
        <v>0</v>
      </c>
      <c r="G155" s="219">
        <f>G156+G158</f>
        <v>135.69999999999999</v>
      </c>
      <c r="H155" s="101" t="s">
        <v>347</v>
      </c>
    </row>
    <row r="156" spans="1:8" ht="16.5" customHeight="1" x14ac:dyDescent="0.25">
      <c r="A156" s="151" t="s">
        <v>1157</v>
      </c>
      <c r="B156" s="129" t="s">
        <v>330</v>
      </c>
      <c r="C156" s="107">
        <f>SUM(C157:C157)</f>
        <v>0</v>
      </c>
      <c r="D156" s="107">
        <f>SUM(D157:D157)</f>
        <v>0</v>
      </c>
      <c r="E156" s="127">
        <f t="shared" si="13"/>
        <v>105.7</v>
      </c>
      <c r="F156" s="107">
        <f>SUM(F157:F157)</f>
        <v>0</v>
      </c>
      <c r="G156" s="107">
        <f>SUM(G157:G157)</f>
        <v>105.7</v>
      </c>
    </row>
    <row r="157" spans="1:8" ht="16.5" customHeight="1" x14ac:dyDescent="0.25">
      <c r="A157" s="151" t="s">
        <v>1159</v>
      </c>
      <c r="B157" s="130" t="s">
        <v>332</v>
      </c>
      <c r="C157" s="107"/>
      <c r="D157" s="107"/>
      <c r="E157" s="127">
        <f t="shared" si="13"/>
        <v>105.7</v>
      </c>
      <c r="F157" s="107"/>
      <c r="G157" s="107">
        <v>105.7</v>
      </c>
    </row>
    <row r="158" spans="1:8" ht="19.5" customHeight="1" x14ac:dyDescent="0.25">
      <c r="A158" s="151" t="s">
        <v>122</v>
      </c>
      <c r="B158" s="129" t="s">
        <v>336</v>
      </c>
      <c r="C158" s="107"/>
      <c r="D158" s="107"/>
      <c r="E158" s="127">
        <f t="shared" si="13"/>
        <v>30</v>
      </c>
      <c r="F158" s="107"/>
      <c r="G158" s="107">
        <v>30</v>
      </c>
    </row>
    <row r="159" spans="1:8" ht="17.25" customHeight="1" x14ac:dyDescent="0.25">
      <c r="A159" s="122" t="s">
        <v>192</v>
      </c>
      <c r="B159" s="122" t="s">
        <v>193</v>
      </c>
      <c r="C159" s="106">
        <f>C172+C185</f>
        <v>0</v>
      </c>
      <c r="D159" s="106">
        <f>D172+D185</f>
        <v>0</v>
      </c>
      <c r="E159" s="106">
        <f t="shared" si="13"/>
        <v>0</v>
      </c>
      <c r="F159" s="106"/>
      <c r="G159" s="106">
        <f>G172+G185</f>
        <v>0</v>
      </c>
      <c r="H159" s="101" t="s">
        <v>345</v>
      </c>
    </row>
    <row r="160" spans="1:8" ht="16.5" customHeight="1" x14ac:dyDescent="0.25">
      <c r="A160" s="122"/>
      <c r="B160" s="123" t="s">
        <v>329</v>
      </c>
      <c r="C160" s="106"/>
      <c r="D160" s="106"/>
      <c r="E160" s="106">
        <f t="shared" si="13"/>
        <v>0</v>
      </c>
      <c r="F160" s="106"/>
      <c r="G160" s="106"/>
    </row>
    <row r="161" spans="1:8" ht="16.5" customHeight="1" x14ac:dyDescent="0.25">
      <c r="A161" s="151" t="s">
        <v>1157</v>
      </c>
      <c r="B161" s="124" t="s">
        <v>330</v>
      </c>
      <c r="C161" s="106">
        <f t="shared" ref="C161:D171" si="14">C174+C187</f>
        <v>0</v>
      </c>
      <c r="D161" s="106">
        <f t="shared" si="14"/>
        <v>0</v>
      </c>
      <c r="E161" s="106">
        <f t="shared" si="13"/>
        <v>0</v>
      </c>
      <c r="F161" s="106">
        <f>F174+F187</f>
        <v>0</v>
      </c>
      <c r="G161" s="106">
        <f>G174+G187</f>
        <v>0</v>
      </c>
    </row>
    <row r="162" spans="1:8" ht="16.5" customHeight="1" x14ac:dyDescent="0.25">
      <c r="A162" s="151" t="s">
        <v>1158</v>
      </c>
      <c r="B162" s="125" t="s">
        <v>331</v>
      </c>
      <c r="C162" s="106">
        <f t="shared" si="14"/>
        <v>0</v>
      </c>
      <c r="D162" s="106">
        <f t="shared" si="14"/>
        <v>0</v>
      </c>
      <c r="E162" s="106">
        <f t="shared" si="13"/>
        <v>0</v>
      </c>
      <c r="F162" s="106">
        <f t="shared" ref="F162:G171" si="15">F175+F188</f>
        <v>0</v>
      </c>
      <c r="G162" s="106">
        <f t="shared" si="15"/>
        <v>0</v>
      </c>
    </row>
    <row r="163" spans="1:8" ht="16.5" customHeight="1" x14ac:dyDescent="0.25">
      <c r="A163" s="151" t="s">
        <v>1159</v>
      </c>
      <c r="B163" s="125" t="s">
        <v>332</v>
      </c>
      <c r="C163" s="106">
        <f t="shared" si="14"/>
        <v>0</v>
      </c>
      <c r="D163" s="106">
        <f t="shared" si="14"/>
        <v>0</v>
      </c>
      <c r="E163" s="106">
        <f t="shared" si="13"/>
        <v>0</v>
      </c>
      <c r="F163" s="106">
        <f t="shared" si="15"/>
        <v>0</v>
      </c>
      <c r="G163" s="106">
        <f t="shared" si="15"/>
        <v>0</v>
      </c>
    </row>
    <row r="164" spans="1:8" ht="16.5" customHeight="1" x14ac:dyDescent="0.25">
      <c r="A164" s="151" t="s">
        <v>1160</v>
      </c>
      <c r="B164" s="125" t="s">
        <v>333</v>
      </c>
      <c r="C164" s="106">
        <f t="shared" si="14"/>
        <v>0</v>
      </c>
      <c r="D164" s="106">
        <f t="shared" si="14"/>
        <v>0</v>
      </c>
      <c r="E164" s="106">
        <f t="shared" si="13"/>
        <v>0</v>
      </c>
      <c r="F164" s="106">
        <f t="shared" si="15"/>
        <v>0</v>
      </c>
      <c r="G164" s="106">
        <f t="shared" si="15"/>
        <v>0</v>
      </c>
    </row>
    <row r="165" spans="1:8" ht="16.5" customHeight="1" x14ac:dyDescent="0.25">
      <c r="A165" s="151" t="s">
        <v>1161</v>
      </c>
      <c r="B165" s="125" t="s">
        <v>334</v>
      </c>
      <c r="C165" s="106">
        <f t="shared" si="14"/>
        <v>0</v>
      </c>
      <c r="D165" s="106">
        <f t="shared" si="14"/>
        <v>0</v>
      </c>
      <c r="E165" s="106">
        <f t="shared" si="13"/>
        <v>0</v>
      </c>
      <c r="F165" s="106">
        <f t="shared" si="15"/>
        <v>0</v>
      </c>
      <c r="G165" s="106">
        <f t="shared" si="15"/>
        <v>0</v>
      </c>
    </row>
    <row r="166" spans="1:8" ht="16.5" customHeight="1" x14ac:dyDescent="0.25">
      <c r="A166" s="151" t="s">
        <v>1162</v>
      </c>
      <c r="B166" s="125" t="s">
        <v>65</v>
      </c>
      <c r="C166" s="106">
        <f t="shared" si="14"/>
        <v>0</v>
      </c>
      <c r="D166" s="106">
        <f t="shared" si="14"/>
        <v>0</v>
      </c>
      <c r="E166" s="106">
        <f t="shared" si="13"/>
        <v>0</v>
      </c>
      <c r="F166" s="106">
        <f t="shared" si="15"/>
        <v>0</v>
      </c>
      <c r="G166" s="106">
        <f t="shared" si="15"/>
        <v>0</v>
      </c>
    </row>
    <row r="167" spans="1:8" ht="16.5" customHeight="1" x14ac:dyDescent="0.25">
      <c r="A167" s="151" t="s">
        <v>1163</v>
      </c>
      <c r="B167" s="125" t="s">
        <v>281</v>
      </c>
      <c r="C167" s="106">
        <f t="shared" si="14"/>
        <v>0</v>
      </c>
      <c r="D167" s="106">
        <f t="shared" si="14"/>
        <v>0</v>
      </c>
      <c r="E167" s="106">
        <f t="shared" si="13"/>
        <v>0</v>
      </c>
      <c r="F167" s="106">
        <f t="shared" si="15"/>
        <v>0</v>
      </c>
      <c r="G167" s="106">
        <f t="shared" si="15"/>
        <v>0</v>
      </c>
    </row>
    <row r="168" spans="1:8" ht="16.5" customHeight="1" x14ac:dyDescent="0.25">
      <c r="A168" s="151" t="s">
        <v>1164</v>
      </c>
      <c r="B168" s="125" t="s">
        <v>335</v>
      </c>
      <c r="C168" s="106">
        <f t="shared" si="14"/>
        <v>0</v>
      </c>
      <c r="D168" s="106">
        <f t="shared" si="14"/>
        <v>0</v>
      </c>
      <c r="E168" s="106">
        <f t="shared" si="13"/>
        <v>0</v>
      </c>
      <c r="F168" s="106">
        <f t="shared" si="15"/>
        <v>0</v>
      </c>
      <c r="G168" s="106">
        <f t="shared" si="15"/>
        <v>0</v>
      </c>
    </row>
    <row r="169" spans="1:8" ht="16.5" customHeight="1" x14ac:dyDescent="0.25">
      <c r="A169" s="151" t="s">
        <v>122</v>
      </c>
      <c r="B169" s="124" t="s">
        <v>336</v>
      </c>
      <c r="C169" s="106">
        <f t="shared" si="14"/>
        <v>0</v>
      </c>
      <c r="D169" s="106">
        <f t="shared" si="14"/>
        <v>0</v>
      </c>
      <c r="E169" s="106">
        <f t="shared" ref="E169:E216" si="16">SUM(F169:G169)</f>
        <v>0</v>
      </c>
      <c r="F169" s="106">
        <f t="shared" si="15"/>
        <v>0</v>
      </c>
      <c r="G169" s="106">
        <f t="shared" si="15"/>
        <v>0</v>
      </c>
    </row>
    <row r="170" spans="1:8" ht="16.5" customHeight="1" x14ac:dyDescent="0.25">
      <c r="A170" s="151" t="s">
        <v>1165</v>
      </c>
      <c r="B170" s="124" t="s">
        <v>337</v>
      </c>
      <c r="C170" s="106">
        <f t="shared" si="14"/>
        <v>0</v>
      </c>
      <c r="D170" s="106">
        <f t="shared" si="14"/>
        <v>0</v>
      </c>
      <c r="E170" s="106">
        <f t="shared" si="16"/>
        <v>0</v>
      </c>
      <c r="F170" s="106">
        <f t="shared" si="15"/>
        <v>0</v>
      </c>
      <c r="G170" s="106">
        <f t="shared" si="15"/>
        <v>0</v>
      </c>
    </row>
    <row r="171" spans="1:8" ht="16.5" customHeight="1" x14ac:dyDescent="0.25">
      <c r="A171" s="151" t="s">
        <v>1166</v>
      </c>
      <c r="B171" s="124" t="s">
        <v>338</v>
      </c>
      <c r="C171" s="106">
        <f t="shared" si="14"/>
        <v>0</v>
      </c>
      <c r="D171" s="106">
        <f t="shared" si="14"/>
        <v>0</v>
      </c>
      <c r="E171" s="106">
        <f t="shared" si="16"/>
        <v>0</v>
      </c>
      <c r="F171" s="106">
        <f t="shared" si="15"/>
        <v>0</v>
      </c>
      <c r="G171" s="106">
        <f t="shared" si="15"/>
        <v>0</v>
      </c>
    </row>
    <row r="172" spans="1:8" ht="4.5" customHeight="1" x14ac:dyDescent="0.25">
      <c r="A172" s="126" t="s">
        <v>177</v>
      </c>
      <c r="B172" s="134" t="s">
        <v>194</v>
      </c>
      <c r="C172" s="107">
        <f>C174+C182+C183+C184</f>
        <v>0</v>
      </c>
      <c r="D172" s="107">
        <f>D174+D182+D183+D184</f>
        <v>0</v>
      </c>
      <c r="E172" s="127">
        <f t="shared" si="16"/>
        <v>0</v>
      </c>
      <c r="F172" s="107">
        <f>F174+F182+F183+F184</f>
        <v>0</v>
      </c>
      <c r="G172" s="107">
        <f>G174+G182+G183+G184</f>
        <v>0</v>
      </c>
      <c r="H172" s="101" t="s">
        <v>347</v>
      </c>
    </row>
    <row r="173" spans="1:8" ht="16.5" customHeight="1" x14ac:dyDescent="0.25">
      <c r="A173" s="126"/>
      <c r="B173" s="128" t="s">
        <v>329</v>
      </c>
      <c r="C173" s="107"/>
      <c r="D173" s="107"/>
      <c r="E173" s="127">
        <f t="shared" si="16"/>
        <v>0</v>
      </c>
      <c r="F173" s="107"/>
      <c r="G173" s="107"/>
    </row>
    <row r="174" spans="1:8" ht="16.5" customHeight="1" x14ac:dyDescent="0.25">
      <c r="A174" s="151" t="s">
        <v>1157</v>
      </c>
      <c r="B174" s="129" t="s">
        <v>330</v>
      </c>
      <c r="C174" s="107">
        <f>SUM(C175:C181)</f>
        <v>0</v>
      </c>
      <c r="D174" s="107">
        <f>SUM(D175:D181)</f>
        <v>0</v>
      </c>
      <c r="E174" s="127">
        <f t="shared" si="16"/>
        <v>0</v>
      </c>
      <c r="F174" s="107">
        <f>SUM(F175:F181)</f>
        <v>0</v>
      </c>
      <c r="G174" s="107">
        <f>SUM(G175:G181)</f>
        <v>0</v>
      </c>
    </row>
    <row r="175" spans="1:8" ht="16.5" customHeight="1" x14ac:dyDescent="0.25">
      <c r="A175" s="151" t="s">
        <v>1158</v>
      </c>
      <c r="B175" s="130" t="s">
        <v>331</v>
      </c>
      <c r="C175" s="107"/>
      <c r="D175" s="107"/>
      <c r="E175" s="127">
        <f t="shared" si="16"/>
        <v>0</v>
      </c>
      <c r="F175" s="107"/>
      <c r="G175" s="107"/>
    </row>
    <row r="176" spans="1:8" ht="16.5" customHeight="1" x14ac:dyDescent="0.25">
      <c r="A176" s="151" t="s">
        <v>1159</v>
      </c>
      <c r="B176" s="130" t="s">
        <v>332</v>
      </c>
      <c r="C176" s="107"/>
      <c r="D176" s="107"/>
      <c r="E176" s="127">
        <f t="shared" si="16"/>
        <v>0</v>
      </c>
      <c r="F176" s="107"/>
      <c r="G176" s="107"/>
    </row>
    <row r="177" spans="1:8" ht="16.5" customHeight="1" x14ac:dyDescent="0.25">
      <c r="A177" s="151" t="s">
        <v>1160</v>
      </c>
      <c r="B177" s="130" t="s">
        <v>333</v>
      </c>
      <c r="C177" s="107"/>
      <c r="D177" s="107"/>
      <c r="E177" s="127">
        <f t="shared" si="16"/>
        <v>0</v>
      </c>
      <c r="F177" s="107"/>
      <c r="G177" s="107"/>
    </row>
    <row r="178" spans="1:8" ht="16.5" customHeight="1" x14ac:dyDescent="0.25">
      <c r="A178" s="151" t="s">
        <v>1161</v>
      </c>
      <c r="B178" s="130" t="s">
        <v>334</v>
      </c>
      <c r="C178" s="107"/>
      <c r="D178" s="107"/>
      <c r="E178" s="127">
        <f t="shared" si="16"/>
        <v>0</v>
      </c>
      <c r="F178" s="107"/>
      <c r="G178" s="107"/>
    </row>
    <row r="179" spans="1:8" ht="16.5" customHeight="1" x14ac:dyDescent="0.25">
      <c r="A179" s="151" t="s">
        <v>1162</v>
      </c>
      <c r="B179" s="130" t="s">
        <v>65</v>
      </c>
      <c r="C179" s="107"/>
      <c r="D179" s="107"/>
      <c r="E179" s="127">
        <f t="shared" si="16"/>
        <v>0</v>
      </c>
      <c r="F179" s="107"/>
      <c r="G179" s="107"/>
    </row>
    <row r="180" spans="1:8" ht="16.5" customHeight="1" x14ac:dyDescent="0.25">
      <c r="A180" s="151" t="s">
        <v>1163</v>
      </c>
      <c r="B180" s="130" t="s">
        <v>281</v>
      </c>
      <c r="C180" s="107"/>
      <c r="D180" s="107"/>
      <c r="E180" s="127">
        <f t="shared" si="16"/>
        <v>0</v>
      </c>
      <c r="F180" s="107"/>
      <c r="G180" s="107"/>
    </row>
    <row r="181" spans="1:8" ht="16.5" customHeight="1" x14ac:dyDescent="0.25">
      <c r="A181" s="151" t="s">
        <v>1164</v>
      </c>
      <c r="B181" s="130" t="s">
        <v>335</v>
      </c>
      <c r="C181" s="107"/>
      <c r="D181" s="107"/>
      <c r="E181" s="127">
        <f t="shared" si="16"/>
        <v>0</v>
      </c>
      <c r="F181" s="107"/>
      <c r="G181" s="107"/>
    </row>
    <row r="182" spans="1:8" ht="16.5" customHeight="1" x14ac:dyDescent="0.25">
      <c r="A182" s="151" t="s">
        <v>122</v>
      </c>
      <c r="B182" s="129" t="s">
        <v>336</v>
      </c>
      <c r="C182" s="107"/>
      <c r="D182" s="107"/>
      <c r="E182" s="127">
        <f t="shared" si="16"/>
        <v>0</v>
      </c>
      <c r="F182" s="107"/>
      <c r="G182" s="107"/>
    </row>
    <row r="183" spans="1:8" ht="16.5" customHeight="1" x14ac:dyDescent="0.25">
      <c r="A183" s="151" t="s">
        <v>1165</v>
      </c>
      <c r="B183" s="129" t="s">
        <v>337</v>
      </c>
      <c r="C183" s="107"/>
      <c r="D183" s="107"/>
      <c r="E183" s="127">
        <f t="shared" si="16"/>
        <v>0</v>
      </c>
      <c r="F183" s="107"/>
      <c r="G183" s="107"/>
    </row>
    <row r="184" spans="1:8" ht="16.5" customHeight="1" x14ac:dyDescent="0.25">
      <c r="A184" s="151" t="s">
        <v>1166</v>
      </c>
      <c r="B184" s="129" t="s">
        <v>338</v>
      </c>
      <c r="C184" s="107"/>
      <c r="D184" s="107"/>
      <c r="E184" s="127">
        <f t="shared" si="16"/>
        <v>0</v>
      </c>
      <c r="F184" s="107"/>
      <c r="G184" s="107"/>
    </row>
    <row r="185" spans="1:8" ht="22.5" customHeight="1" x14ac:dyDescent="0.25">
      <c r="A185" s="126" t="s">
        <v>179</v>
      </c>
      <c r="B185" s="134" t="s">
        <v>195</v>
      </c>
      <c r="C185" s="107">
        <f>C187+C195+C196+C197</f>
        <v>0</v>
      </c>
      <c r="D185" s="107">
        <f>D187+D195+D196+D197</f>
        <v>0</v>
      </c>
      <c r="E185" s="127">
        <f t="shared" si="16"/>
        <v>0</v>
      </c>
      <c r="F185" s="107">
        <f>F187+F195+F196+F197</f>
        <v>0</v>
      </c>
      <c r="G185" s="107">
        <f>G187+G195+G196+G197</f>
        <v>0</v>
      </c>
      <c r="H185" s="101" t="s">
        <v>347</v>
      </c>
    </row>
    <row r="186" spans="1:8" ht="16.5" customHeight="1" x14ac:dyDescent="0.25">
      <c r="A186" s="126"/>
      <c r="B186" s="128" t="s">
        <v>329</v>
      </c>
      <c r="C186" s="107"/>
      <c r="D186" s="107"/>
      <c r="E186" s="127">
        <f t="shared" si="16"/>
        <v>0</v>
      </c>
      <c r="F186" s="107"/>
      <c r="G186" s="107"/>
    </row>
    <row r="187" spans="1:8" ht="16.5" customHeight="1" x14ac:dyDescent="0.25">
      <c r="A187" s="151" t="s">
        <v>1157</v>
      </c>
      <c r="B187" s="129" t="s">
        <v>330</v>
      </c>
      <c r="C187" s="107">
        <f>SUM(C188:C194)</f>
        <v>0</v>
      </c>
      <c r="D187" s="107">
        <f>SUM(D188:D194)</f>
        <v>0</v>
      </c>
      <c r="E187" s="127">
        <f t="shared" si="16"/>
        <v>0</v>
      </c>
      <c r="F187" s="107">
        <f>SUM(F188:F194)</f>
        <v>0</v>
      </c>
      <c r="G187" s="107">
        <f>SUM(G188:G194)</f>
        <v>0</v>
      </c>
    </row>
    <row r="188" spans="1:8" ht="16.5" customHeight="1" x14ac:dyDescent="0.25">
      <c r="A188" s="151" t="s">
        <v>1158</v>
      </c>
      <c r="B188" s="130" t="s">
        <v>331</v>
      </c>
      <c r="C188" s="107"/>
      <c r="D188" s="107"/>
      <c r="E188" s="127">
        <f t="shared" si="16"/>
        <v>0</v>
      </c>
      <c r="F188" s="107"/>
      <c r="G188" s="107"/>
    </row>
    <row r="189" spans="1:8" ht="16.5" customHeight="1" x14ac:dyDescent="0.25">
      <c r="A189" s="151" t="s">
        <v>1159</v>
      </c>
      <c r="B189" s="130" t="s">
        <v>332</v>
      </c>
      <c r="C189" s="107"/>
      <c r="D189" s="107"/>
      <c r="E189" s="127">
        <f t="shared" si="16"/>
        <v>0</v>
      </c>
      <c r="F189" s="107"/>
      <c r="G189" s="107"/>
    </row>
    <row r="190" spans="1:8" ht="16.5" customHeight="1" x14ac:dyDescent="0.25">
      <c r="A190" s="151" t="s">
        <v>1160</v>
      </c>
      <c r="B190" s="130" t="s">
        <v>333</v>
      </c>
      <c r="C190" s="107"/>
      <c r="D190" s="107"/>
      <c r="E190" s="127">
        <f t="shared" si="16"/>
        <v>0</v>
      </c>
      <c r="F190" s="107"/>
      <c r="G190" s="107"/>
    </row>
    <row r="191" spans="1:8" ht="16.5" customHeight="1" x14ac:dyDescent="0.25">
      <c r="A191" s="151" t="s">
        <v>1161</v>
      </c>
      <c r="B191" s="130" t="s">
        <v>334</v>
      </c>
      <c r="C191" s="107"/>
      <c r="D191" s="107"/>
      <c r="E191" s="127">
        <f t="shared" si="16"/>
        <v>0</v>
      </c>
      <c r="F191" s="107"/>
      <c r="G191" s="107"/>
    </row>
    <row r="192" spans="1:8" ht="16.5" customHeight="1" x14ac:dyDescent="0.25">
      <c r="A192" s="151" t="s">
        <v>1162</v>
      </c>
      <c r="B192" s="130" t="s">
        <v>65</v>
      </c>
      <c r="C192" s="107"/>
      <c r="D192" s="107"/>
      <c r="E192" s="127">
        <f t="shared" si="16"/>
        <v>0</v>
      </c>
      <c r="F192" s="107"/>
      <c r="G192" s="107"/>
    </row>
    <row r="193" spans="1:8" ht="16.5" customHeight="1" x14ac:dyDescent="0.25">
      <c r="A193" s="151" t="s">
        <v>1163</v>
      </c>
      <c r="B193" s="130" t="s">
        <v>281</v>
      </c>
      <c r="C193" s="107"/>
      <c r="D193" s="107"/>
      <c r="E193" s="127">
        <f t="shared" si="16"/>
        <v>0</v>
      </c>
      <c r="F193" s="107"/>
      <c r="G193" s="107"/>
    </row>
    <row r="194" spans="1:8" ht="16.5" customHeight="1" x14ac:dyDescent="0.25">
      <c r="A194" s="151" t="s">
        <v>1164</v>
      </c>
      <c r="B194" s="130" t="s">
        <v>335</v>
      </c>
      <c r="C194" s="107"/>
      <c r="D194" s="107"/>
      <c r="E194" s="127">
        <f t="shared" si="16"/>
        <v>0</v>
      </c>
      <c r="F194" s="107"/>
      <c r="G194" s="107"/>
    </row>
    <row r="195" spans="1:8" ht="16.5" customHeight="1" x14ac:dyDescent="0.25">
      <c r="A195" s="151" t="s">
        <v>122</v>
      </c>
      <c r="B195" s="129" t="s">
        <v>336</v>
      </c>
      <c r="C195" s="107"/>
      <c r="D195" s="107"/>
      <c r="E195" s="127">
        <f t="shared" si="16"/>
        <v>0</v>
      </c>
      <c r="F195" s="107"/>
      <c r="G195" s="107"/>
    </row>
    <row r="196" spans="1:8" ht="16.5" customHeight="1" x14ac:dyDescent="0.25">
      <c r="A196" s="151" t="s">
        <v>1165</v>
      </c>
      <c r="B196" s="129" t="s">
        <v>337</v>
      </c>
      <c r="C196" s="107"/>
      <c r="D196" s="107"/>
      <c r="E196" s="127">
        <f t="shared" si="16"/>
        <v>0</v>
      </c>
      <c r="F196" s="107"/>
      <c r="G196" s="107"/>
    </row>
    <row r="197" spans="1:8" ht="16.5" customHeight="1" x14ac:dyDescent="0.25">
      <c r="A197" s="151" t="s">
        <v>1166</v>
      </c>
      <c r="B197" s="129" t="s">
        <v>338</v>
      </c>
      <c r="C197" s="107"/>
      <c r="D197" s="107"/>
      <c r="E197" s="127">
        <f t="shared" si="16"/>
        <v>0</v>
      </c>
      <c r="F197" s="107"/>
      <c r="G197" s="107"/>
    </row>
    <row r="198" spans="1:8" ht="24" customHeight="1" x14ac:dyDescent="0.25">
      <c r="A198" s="143" t="s">
        <v>197</v>
      </c>
      <c r="B198" s="143" t="s">
        <v>196</v>
      </c>
      <c r="C198" s="216">
        <f>C206+C214</f>
        <v>4756</v>
      </c>
      <c r="D198" s="216">
        <f>D206+D214</f>
        <v>3951.6</v>
      </c>
      <c r="E198" s="216">
        <f t="shared" si="16"/>
        <v>3084.3</v>
      </c>
      <c r="F198" s="216">
        <f>F206+F214</f>
        <v>0</v>
      </c>
      <c r="G198" s="216">
        <f>G206+G214</f>
        <v>3084.3</v>
      </c>
      <c r="H198" s="101" t="s">
        <v>345</v>
      </c>
    </row>
    <row r="199" spans="1:8" ht="16.5" customHeight="1" x14ac:dyDescent="0.25">
      <c r="A199" s="122"/>
      <c r="B199" s="123" t="s">
        <v>329</v>
      </c>
      <c r="C199" s="106"/>
      <c r="D199" s="106"/>
      <c r="E199" s="106">
        <f t="shared" si="16"/>
        <v>0</v>
      </c>
      <c r="F199" s="106"/>
      <c r="G199" s="106"/>
    </row>
    <row r="200" spans="1:8" ht="16.5" customHeight="1" x14ac:dyDescent="0.25">
      <c r="A200" s="151" t="s">
        <v>1157</v>
      </c>
      <c r="B200" s="124" t="s">
        <v>330</v>
      </c>
      <c r="C200" s="106">
        <f>C208+C215</f>
        <v>4277.8</v>
      </c>
      <c r="D200" s="106">
        <f>D208+D215</f>
        <v>3501.6</v>
      </c>
      <c r="E200" s="106">
        <f>E208+E215</f>
        <v>2964.3</v>
      </c>
      <c r="F200" s="106">
        <f>F208+F215</f>
        <v>0</v>
      </c>
      <c r="G200" s="106">
        <f>G208+G215</f>
        <v>2964.3</v>
      </c>
    </row>
    <row r="201" spans="1:8" ht="16.5" customHeight="1" x14ac:dyDescent="0.25">
      <c r="A201" s="151" t="s">
        <v>1158</v>
      </c>
      <c r="B201" s="125" t="s">
        <v>331</v>
      </c>
      <c r="C201" s="106">
        <f>C209</f>
        <v>0</v>
      </c>
      <c r="D201" s="106">
        <f>D209</f>
        <v>0</v>
      </c>
      <c r="E201" s="106">
        <f>E209</f>
        <v>438.5</v>
      </c>
      <c r="F201" s="106">
        <f>F209</f>
        <v>0</v>
      </c>
      <c r="G201" s="106">
        <f>G209</f>
        <v>438.5</v>
      </c>
    </row>
    <row r="202" spans="1:8" ht="16.5" customHeight="1" x14ac:dyDescent="0.25">
      <c r="A202" s="151" t="s">
        <v>1159</v>
      </c>
      <c r="B202" s="125" t="s">
        <v>332</v>
      </c>
      <c r="C202" s="106">
        <f>C210+C216</f>
        <v>4277.8</v>
      </c>
      <c r="D202" s="106">
        <f>D210+D216</f>
        <v>488.6</v>
      </c>
      <c r="E202" s="106">
        <f>E210+E216</f>
        <v>2525.8000000000002</v>
      </c>
      <c r="F202" s="106">
        <f>F210+F216</f>
        <v>0</v>
      </c>
      <c r="G202" s="106">
        <f>G210+G216</f>
        <v>2525.8000000000002</v>
      </c>
    </row>
    <row r="203" spans="1:8" ht="16.5" customHeight="1" x14ac:dyDescent="0.25">
      <c r="A203" s="151" t="s">
        <v>1161</v>
      </c>
      <c r="B203" s="125" t="s">
        <v>334</v>
      </c>
      <c r="C203" s="106">
        <f>C211</f>
        <v>0</v>
      </c>
      <c r="D203" s="106">
        <f>D211</f>
        <v>3013</v>
      </c>
      <c r="E203" s="106">
        <f>E211</f>
        <v>0</v>
      </c>
      <c r="F203" s="106">
        <f>F211</f>
        <v>0</v>
      </c>
      <c r="G203" s="106">
        <f>G211</f>
        <v>0</v>
      </c>
    </row>
    <row r="204" spans="1:8" ht="16.5" customHeight="1" x14ac:dyDescent="0.25">
      <c r="A204" s="151" t="s">
        <v>122</v>
      </c>
      <c r="B204" s="124" t="s">
        <v>336</v>
      </c>
      <c r="C204" s="106">
        <f>C212+C217</f>
        <v>276.8</v>
      </c>
      <c r="D204" s="106">
        <f>D212+D217</f>
        <v>450</v>
      </c>
      <c r="E204" s="106">
        <f>E212+E217</f>
        <v>120</v>
      </c>
      <c r="F204" s="106">
        <f>F212+F217</f>
        <v>0</v>
      </c>
      <c r="G204" s="106">
        <f>G212+G217</f>
        <v>120</v>
      </c>
    </row>
    <row r="205" spans="1:8" ht="16.5" customHeight="1" x14ac:dyDescent="0.25">
      <c r="A205" s="151" t="s">
        <v>1166</v>
      </c>
      <c r="B205" s="124" t="s">
        <v>338</v>
      </c>
      <c r="C205" s="106">
        <f>C213</f>
        <v>201.4</v>
      </c>
      <c r="D205" s="106">
        <f>D213</f>
        <v>0</v>
      </c>
      <c r="E205" s="106">
        <f>E213</f>
        <v>0</v>
      </c>
      <c r="F205" s="106">
        <f>F213</f>
        <v>0</v>
      </c>
      <c r="G205" s="106">
        <f>G213</f>
        <v>0</v>
      </c>
    </row>
    <row r="206" spans="1:8" ht="22.5" customHeight="1" x14ac:dyDescent="0.25">
      <c r="A206" s="144" t="s">
        <v>199</v>
      </c>
      <c r="B206" s="221" t="s">
        <v>1072</v>
      </c>
      <c r="C206" s="222">
        <f>C208+C212+C213</f>
        <v>4756</v>
      </c>
      <c r="D206" s="222">
        <f>D208+D212+D213</f>
        <v>3951.6</v>
      </c>
      <c r="E206" s="222">
        <f>E208+E212+E213</f>
        <v>2954.3</v>
      </c>
      <c r="F206" s="222">
        <f>F208+F212+F213</f>
        <v>0</v>
      </c>
      <c r="G206" s="222">
        <f>G208+G212+G213</f>
        <v>2954.3</v>
      </c>
      <c r="H206" s="101" t="s">
        <v>347</v>
      </c>
    </row>
    <row r="207" spans="1:8" ht="16.5" customHeight="1" x14ac:dyDescent="0.25">
      <c r="A207" s="132"/>
      <c r="B207" s="128" t="s">
        <v>329</v>
      </c>
      <c r="C207" s="107"/>
      <c r="D207" s="107"/>
      <c r="E207" s="127">
        <f t="shared" si="16"/>
        <v>0</v>
      </c>
      <c r="F207" s="107"/>
      <c r="G207" s="107"/>
    </row>
    <row r="208" spans="1:8" ht="16.5" customHeight="1" x14ac:dyDescent="0.25">
      <c r="A208" s="151" t="s">
        <v>1157</v>
      </c>
      <c r="B208" s="129" t="s">
        <v>330</v>
      </c>
      <c r="C208" s="107">
        <f>SUM(C209:C211)</f>
        <v>4277.8</v>
      </c>
      <c r="D208" s="107">
        <f>SUM(D209:D211)</f>
        <v>3501.6</v>
      </c>
      <c r="E208" s="127">
        <f t="shared" si="16"/>
        <v>2954.3</v>
      </c>
      <c r="F208" s="107">
        <f>SUM(F209:F211)</f>
        <v>0</v>
      </c>
      <c r="G208" s="107">
        <f>SUM(G209:G211)</f>
        <v>2954.3</v>
      </c>
    </row>
    <row r="209" spans="1:8" ht="16.5" customHeight="1" x14ac:dyDescent="0.25">
      <c r="A209" s="151" t="s">
        <v>1158</v>
      </c>
      <c r="B209" s="130" t="s">
        <v>331</v>
      </c>
      <c r="C209" s="107"/>
      <c r="D209" s="107"/>
      <c r="E209" s="127">
        <f t="shared" si="16"/>
        <v>438.5</v>
      </c>
      <c r="F209" s="107"/>
      <c r="G209" s="107">
        <v>438.5</v>
      </c>
    </row>
    <row r="210" spans="1:8" ht="16.5" customHeight="1" x14ac:dyDescent="0.25">
      <c r="A210" s="151" t="s">
        <v>1159</v>
      </c>
      <c r="B210" s="130" t="s">
        <v>332</v>
      </c>
      <c r="C210" s="107">
        <v>4277.8</v>
      </c>
      <c r="D210" s="107">
        <v>488.6</v>
      </c>
      <c r="E210" s="127">
        <f t="shared" si="16"/>
        <v>2515.8000000000002</v>
      </c>
      <c r="F210" s="107"/>
      <c r="G210" s="107">
        <v>2515.8000000000002</v>
      </c>
    </row>
    <row r="211" spans="1:8" ht="16.5" customHeight="1" x14ac:dyDescent="0.25">
      <c r="A211" s="151" t="s">
        <v>1161</v>
      </c>
      <c r="B211" s="130" t="s">
        <v>334</v>
      </c>
      <c r="C211" s="107"/>
      <c r="D211" s="107">
        <v>3013</v>
      </c>
      <c r="E211" s="127">
        <f t="shared" si="16"/>
        <v>0</v>
      </c>
      <c r="F211" s="107"/>
      <c r="G211" s="107"/>
    </row>
    <row r="212" spans="1:8" ht="16.5" customHeight="1" x14ac:dyDescent="0.25">
      <c r="A212" s="151" t="s">
        <v>122</v>
      </c>
      <c r="B212" s="129" t="s">
        <v>336</v>
      </c>
      <c r="C212" s="107">
        <v>276.8</v>
      </c>
      <c r="D212" s="107">
        <v>450</v>
      </c>
      <c r="E212" s="127">
        <f t="shared" si="16"/>
        <v>0</v>
      </c>
      <c r="F212" s="107"/>
      <c r="G212" s="107"/>
    </row>
    <row r="213" spans="1:8" ht="16.5" customHeight="1" x14ac:dyDescent="0.25">
      <c r="A213" s="151" t="s">
        <v>1166</v>
      </c>
      <c r="B213" s="129" t="s">
        <v>338</v>
      </c>
      <c r="C213" s="107">
        <v>201.4</v>
      </c>
      <c r="D213" s="107"/>
      <c r="E213" s="127">
        <f t="shared" si="16"/>
        <v>0</v>
      </c>
      <c r="F213" s="107"/>
      <c r="G213" s="107"/>
    </row>
    <row r="214" spans="1:8" ht="22.5" customHeight="1" x14ac:dyDescent="0.25">
      <c r="A214" s="217" t="s">
        <v>200</v>
      </c>
      <c r="B214" s="220" t="s">
        <v>1073</v>
      </c>
      <c r="C214" s="219">
        <f>C215+C217</f>
        <v>0</v>
      </c>
      <c r="D214" s="219">
        <f>D215+D217</f>
        <v>0</v>
      </c>
      <c r="E214" s="219">
        <f>E215+E217</f>
        <v>130</v>
      </c>
      <c r="F214" s="219">
        <f>F215+F217</f>
        <v>0</v>
      </c>
      <c r="G214" s="219">
        <f>G215+G217</f>
        <v>130</v>
      </c>
      <c r="H214" s="101" t="s">
        <v>347</v>
      </c>
    </row>
    <row r="215" spans="1:8" ht="16.5" customHeight="1" x14ac:dyDescent="0.25">
      <c r="A215" s="151" t="s">
        <v>1157</v>
      </c>
      <c r="B215" s="129" t="s">
        <v>330</v>
      </c>
      <c r="C215" s="107">
        <f>SUM(C216:C216)</f>
        <v>0</v>
      </c>
      <c r="D215" s="107">
        <f>SUM(D216:D216)</f>
        <v>0</v>
      </c>
      <c r="E215" s="127">
        <f t="shared" si="16"/>
        <v>10</v>
      </c>
      <c r="F215" s="107">
        <f>SUM(F216:F216)</f>
        <v>0</v>
      </c>
      <c r="G215" s="107">
        <f>SUM(G216:G216)</f>
        <v>10</v>
      </c>
    </row>
    <row r="216" spans="1:8" ht="16.5" customHeight="1" x14ac:dyDescent="0.25">
      <c r="A216" s="151" t="s">
        <v>1159</v>
      </c>
      <c r="B216" s="130" t="s">
        <v>332</v>
      </c>
      <c r="C216" s="107"/>
      <c r="D216" s="107"/>
      <c r="E216" s="127">
        <f t="shared" si="16"/>
        <v>10</v>
      </c>
      <c r="F216" s="107"/>
      <c r="G216" s="107">
        <v>10</v>
      </c>
    </row>
    <row r="217" spans="1:8" ht="16.5" customHeight="1" x14ac:dyDescent="0.25">
      <c r="A217" s="151" t="s">
        <v>122</v>
      </c>
      <c r="B217" s="129" t="s">
        <v>336</v>
      </c>
      <c r="C217" s="107"/>
      <c r="D217" s="107"/>
      <c r="E217" s="127">
        <f t="shared" ref="E217:E230" si="17">SUM(F217:G217)</f>
        <v>120</v>
      </c>
      <c r="F217" s="107"/>
      <c r="G217" s="107">
        <v>120</v>
      </c>
    </row>
    <row r="218" spans="1:8" ht="36" customHeight="1" x14ac:dyDescent="0.25">
      <c r="A218" s="143" t="s">
        <v>348</v>
      </c>
      <c r="B218" s="143" t="s">
        <v>1074</v>
      </c>
      <c r="C218" s="216">
        <f>C224+C229+C231</f>
        <v>394</v>
      </c>
      <c r="D218" s="216">
        <f>D224+D229+D231</f>
        <v>924.7</v>
      </c>
      <c r="E218" s="216">
        <f t="shared" si="17"/>
        <v>635</v>
      </c>
      <c r="F218" s="216">
        <f>F224+F229+F231</f>
        <v>0</v>
      </c>
      <c r="G218" s="216">
        <f>G224+G229+G231</f>
        <v>635</v>
      </c>
      <c r="H218" s="101" t="s">
        <v>345</v>
      </c>
    </row>
    <row r="219" spans="1:8" ht="16.5" customHeight="1" x14ac:dyDescent="0.25">
      <c r="A219" s="151" t="s">
        <v>1157</v>
      </c>
      <c r="B219" s="124" t="s">
        <v>330</v>
      </c>
      <c r="C219" s="106">
        <f t="shared" ref="C219:G221" si="18">C225</f>
        <v>282.7</v>
      </c>
      <c r="D219" s="106">
        <f t="shared" si="18"/>
        <v>285</v>
      </c>
      <c r="E219" s="106">
        <f t="shared" si="18"/>
        <v>320</v>
      </c>
      <c r="F219" s="106">
        <f t="shared" si="18"/>
        <v>0</v>
      </c>
      <c r="G219" s="106">
        <f t="shared" si="18"/>
        <v>320</v>
      </c>
    </row>
    <row r="220" spans="1:8" ht="16.5" customHeight="1" x14ac:dyDescent="0.25">
      <c r="A220" s="151" t="s">
        <v>1159</v>
      </c>
      <c r="B220" s="125" t="s">
        <v>332</v>
      </c>
      <c r="C220" s="106">
        <f t="shared" si="18"/>
        <v>4.8</v>
      </c>
      <c r="D220" s="106">
        <f t="shared" si="18"/>
        <v>5</v>
      </c>
      <c r="E220" s="106">
        <f t="shared" si="18"/>
        <v>0</v>
      </c>
      <c r="F220" s="106">
        <f t="shared" si="18"/>
        <v>0</v>
      </c>
      <c r="G220" s="106">
        <f t="shared" si="18"/>
        <v>0</v>
      </c>
    </row>
    <row r="221" spans="1:8" ht="16.5" customHeight="1" x14ac:dyDescent="0.25">
      <c r="A221" s="151" t="s">
        <v>1164</v>
      </c>
      <c r="B221" s="125" t="s">
        <v>335</v>
      </c>
      <c r="C221" s="106">
        <f t="shared" si="18"/>
        <v>277.89999999999998</v>
      </c>
      <c r="D221" s="106">
        <f t="shared" si="18"/>
        <v>280</v>
      </c>
      <c r="E221" s="106">
        <f t="shared" si="18"/>
        <v>320</v>
      </c>
      <c r="F221" s="106">
        <f t="shared" si="18"/>
        <v>0</v>
      </c>
      <c r="G221" s="106">
        <f t="shared" si="18"/>
        <v>320</v>
      </c>
    </row>
    <row r="222" spans="1:8" ht="16.5" customHeight="1" x14ac:dyDescent="0.25">
      <c r="A222" s="151" t="s">
        <v>122</v>
      </c>
      <c r="B222" s="124" t="s">
        <v>336</v>
      </c>
      <c r="C222" s="106">
        <f>C230+C232</f>
        <v>110.5</v>
      </c>
      <c r="D222" s="106">
        <f>D230+D232</f>
        <v>639.70000000000005</v>
      </c>
      <c r="E222" s="106">
        <f>E230+E232</f>
        <v>315</v>
      </c>
      <c r="F222" s="106">
        <f>F230+F232</f>
        <v>0</v>
      </c>
      <c r="G222" s="106">
        <f>G230+G232</f>
        <v>315</v>
      </c>
    </row>
    <row r="223" spans="1:8" ht="16.5" customHeight="1" x14ac:dyDescent="0.25">
      <c r="A223" s="151" t="s">
        <v>1166</v>
      </c>
      <c r="B223" s="124" t="s">
        <v>338</v>
      </c>
      <c r="C223" s="106">
        <f>C228</f>
        <v>0.8</v>
      </c>
      <c r="D223" s="106">
        <f>D228</f>
        <v>0</v>
      </c>
      <c r="E223" s="106">
        <f>E228</f>
        <v>0</v>
      </c>
      <c r="F223" s="106">
        <f>F228</f>
        <v>0</v>
      </c>
      <c r="G223" s="106">
        <f>G228</f>
        <v>0</v>
      </c>
    </row>
    <row r="224" spans="1:8" ht="36.75" customHeight="1" x14ac:dyDescent="0.25">
      <c r="A224" s="217" t="s">
        <v>201</v>
      </c>
      <c r="B224" s="220" t="s">
        <v>20</v>
      </c>
      <c r="C224" s="219">
        <f>C225+C228</f>
        <v>283.5</v>
      </c>
      <c r="D224" s="219">
        <f>D225+D228</f>
        <v>285</v>
      </c>
      <c r="E224" s="219">
        <f>E225+E228</f>
        <v>320</v>
      </c>
      <c r="F224" s="219">
        <f>F225+F228</f>
        <v>0</v>
      </c>
      <c r="G224" s="219">
        <f>G225+G228</f>
        <v>320</v>
      </c>
      <c r="H224" s="101" t="s">
        <v>347</v>
      </c>
    </row>
    <row r="225" spans="1:8" ht="16.5" customHeight="1" x14ac:dyDescent="0.25">
      <c r="A225" s="151" t="s">
        <v>1157</v>
      </c>
      <c r="B225" s="129" t="s">
        <v>330</v>
      </c>
      <c r="C225" s="107">
        <f>SUM(C226:C227)</f>
        <v>282.7</v>
      </c>
      <c r="D225" s="107">
        <f>SUM(D226:D227)</f>
        <v>285</v>
      </c>
      <c r="E225" s="127">
        <f t="shared" si="17"/>
        <v>320</v>
      </c>
      <c r="F225" s="107">
        <f>SUM(F226:F227)</f>
        <v>0</v>
      </c>
      <c r="G225" s="107">
        <f>SUM(G226:G227)</f>
        <v>320</v>
      </c>
    </row>
    <row r="226" spans="1:8" ht="16.5" customHeight="1" x14ac:dyDescent="0.25">
      <c r="A226" s="151" t="s">
        <v>1159</v>
      </c>
      <c r="B226" s="130" t="s">
        <v>332</v>
      </c>
      <c r="C226" s="107">
        <v>4.8</v>
      </c>
      <c r="D226" s="107">
        <v>5</v>
      </c>
      <c r="E226" s="127">
        <f t="shared" si="17"/>
        <v>0</v>
      </c>
      <c r="F226" s="107"/>
      <c r="G226" s="107"/>
    </row>
    <row r="227" spans="1:8" ht="16.5" customHeight="1" x14ac:dyDescent="0.25">
      <c r="A227" s="151" t="s">
        <v>1164</v>
      </c>
      <c r="B227" s="130" t="s">
        <v>335</v>
      </c>
      <c r="C227" s="107">
        <v>277.89999999999998</v>
      </c>
      <c r="D227" s="107">
        <v>280</v>
      </c>
      <c r="E227" s="127">
        <f t="shared" si="17"/>
        <v>320</v>
      </c>
      <c r="F227" s="107"/>
      <c r="G227" s="107">
        <v>320</v>
      </c>
    </row>
    <row r="228" spans="1:8" ht="16.5" customHeight="1" x14ac:dyDescent="0.25">
      <c r="A228" s="151" t="s">
        <v>1166</v>
      </c>
      <c r="B228" s="129" t="s">
        <v>338</v>
      </c>
      <c r="C228" s="107">
        <v>0.8</v>
      </c>
      <c r="D228" s="107"/>
      <c r="E228" s="127">
        <f t="shared" si="17"/>
        <v>0</v>
      </c>
      <c r="F228" s="107"/>
      <c r="G228" s="107"/>
    </row>
    <row r="229" spans="1:8" ht="22.5" customHeight="1" x14ac:dyDescent="0.25">
      <c r="A229" s="217" t="s">
        <v>202</v>
      </c>
      <c r="B229" s="220" t="s">
        <v>4</v>
      </c>
      <c r="C229" s="219">
        <f>C230</f>
        <v>110.5</v>
      </c>
      <c r="D229" s="219">
        <f>D230</f>
        <v>324.7</v>
      </c>
      <c r="E229" s="219">
        <f>E230</f>
        <v>0</v>
      </c>
      <c r="F229" s="219">
        <f>F230</f>
        <v>0</v>
      </c>
      <c r="G229" s="219">
        <f>G230</f>
        <v>0</v>
      </c>
      <c r="H229" s="101" t="s">
        <v>347</v>
      </c>
    </row>
    <row r="230" spans="1:8" ht="16.5" customHeight="1" x14ac:dyDescent="0.25">
      <c r="A230" s="151" t="s">
        <v>122</v>
      </c>
      <c r="B230" s="129" t="s">
        <v>336</v>
      </c>
      <c r="C230" s="107">
        <v>110.5</v>
      </c>
      <c r="D230" s="107">
        <v>324.7</v>
      </c>
      <c r="E230" s="127">
        <f t="shared" si="17"/>
        <v>0</v>
      </c>
      <c r="F230" s="107"/>
      <c r="G230" s="107"/>
    </row>
    <row r="231" spans="1:8" ht="36.75" customHeight="1" x14ac:dyDescent="0.25">
      <c r="A231" s="217" t="s">
        <v>289</v>
      </c>
      <c r="B231" s="220" t="s">
        <v>1075</v>
      </c>
      <c r="C231" s="219">
        <f>C232</f>
        <v>0</v>
      </c>
      <c r="D231" s="219">
        <f>D232</f>
        <v>315</v>
      </c>
      <c r="E231" s="219">
        <f>E232</f>
        <v>315</v>
      </c>
      <c r="F231" s="219">
        <f>F232</f>
        <v>0</v>
      </c>
      <c r="G231" s="219">
        <f>G232</f>
        <v>315</v>
      </c>
      <c r="H231" s="101" t="s">
        <v>347</v>
      </c>
    </row>
    <row r="232" spans="1:8" ht="16.5" customHeight="1" x14ac:dyDescent="0.25">
      <c r="A232" s="151" t="s">
        <v>122</v>
      </c>
      <c r="B232" s="129" t="s">
        <v>336</v>
      </c>
      <c r="C232" s="107"/>
      <c r="D232" s="107">
        <f>300+15</f>
        <v>315</v>
      </c>
      <c r="E232" s="127">
        <f t="shared" ref="E232:E249" si="19">SUM(F232:G232)</f>
        <v>315</v>
      </c>
      <c r="F232" s="107"/>
      <c r="G232" s="107">
        <v>315</v>
      </c>
    </row>
    <row r="233" spans="1:8" ht="24" customHeight="1" x14ac:dyDescent="0.25">
      <c r="A233" s="143" t="s">
        <v>349</v>
      </c>
      <c r="B233" s="143" t="s">
        <v>176</v>
      </c>
      <c r="C233" s="216">
        <f>C234+C237</f>
        <v>2181</v>
      </c>
      <c r="D233" s="216">
        <f>D238+D242+D245+D248+D251+D254+D257+D260</f>
        <v>2098.6999999999998</v>
      </c>
      <c r="E233" s="216">
        <f>F233+G233</f>
        <v>518</v>
      </c>
      <c r="F233" s="216">
        <f>F238+F242+F245+F248+F251+F254+F257+F260</f>
        <v>0</v>
      </c>
      <c r="G233" s="216">
        <f>G238+G242+G245+G248+G251+G254+G257+G260</f>
        <v>518</v>
      </c>
      <c r="H233" s="101" t="s">
        <v>345</v>
      </c>
    </row>
    <row r="234" spans="1:8" ht="16.5" customHeight="1" x14ac:dyDescent="0.25">
      <c r="A234" s="151" t="s">
        <v>1157</v>
      </c>
      <c r="B234" s="124" t="s">
        <v>330</v>
      </c>
      <c r="C234" s="106">
        <f>SUM(C235:C236)</f>
        <v>2103.1</v>
      </c>
      <c r="D234" s="106">
        <f>D239+D243+D246+D249+D252+D255+D258+D261</f>
        <v>2098.6999999999998</v>
      </c>
      <c r="E234" s="106">
        <f>F234+G234</f>
        <v>518</v>
      </c>
      <c r="F234" s="106">
        <f>F239+F243+F246+F249+F252+F255+F258+F261</f>
        <v>0</v>
      </c>
      <c r="G234" s="106">
        <f>G239+G243+G246+G249+G252+G255+G258+G261</f>
        <v>518</v>
      </c>
    </row>
    <row r="235" spans="1:8" ht="16.5" customHeight="1" x14ac:dyDescent="0.25">
      <c r="A235" s="151" t="s">
        <v>1159</v>
      </c>
      <c r="B235" s="125" t="s">
        <v>332</v>
      </c>
      <c r="C235" s="106">
        <v>24.9</v>
      </c>
      <c r="D235" s="106">
        <f>D240</f>
        <v>13</v>
      </c>
      <c r="E235" s="106">
        <f>F235+G235</f>
        <v>0</v>
      </c>
      <c r="F235" s="106">
        <f>F240</f>
        <v>0</v>
      </c>
      <c r="G235" s="106">
        <f>G240</f>
        <v>0</v>
      </c>
    </row>
    <row r="236" spans="1:8" ht="16.5" customHeight="1" x14ac:dyDescent="0.25">
      <c r="A236" s="151" t="s">
        <v>1164</v>
      </c>
      <c r="B236" s="125" t="s">
        <v>335</v>
      </c>
      <c r="C236" s="106">
        <v>2078.1999999999998</v>
      </c>
      <c r="D236" s="106">
        <f>D241+D244+D247+D250+D253+D256+D259+D262</f>
        <v>2085.6999999999998</v>
      </c>
      <c r="E236" s="106">
        <f>F236+G236</f>
        <v>518</v>
      </c>
      <c r="F236" s="106">
        <f>F241+F244+F247+F250+F253+F256+F259+F262</f>
        <v>0</v>
      </c>
      <c r="G236" s="106">
        <f>G241+G244+G247+G250+G253+G256+G259+G262</f>
        <v>518</v>
      </c>
    </row>
    <row r="237" spans="1:8" ht="16.5" customHeight="1" x14ac:dyDescent="0.25">
      <c r="A237" s="151" t="s">
        <v>1166</v>
      </c>
      <c r="B237" s="124" t="s">
        <v>338</v>
      </c>
      <c r="C237" s="106">
        <v>77.900000000000006</v>
      </c>
      <c r="D237" s="106"/>
      <c r="E237" s="106">
        <f>F237+G237</f>
        <v>0</v>
      </c>
      <c r="F237" s="106"/>
      <c r="G237" s="106"/>
    </row>
    <row r="238" spans="1:8" ht="40.5" customHeight="1" x14ac:dyDescent="0.25">
      <c r="A238" s="217" t="s">
        <v>190</v>
      </c>
      <c r="B238" s="220" t="s">
        <v>178</v>
      </c>
      <c r="C238" s="219">
        <f>C239</f>
        <v>0</v>
      </c>
      <c r="D238" s="219">
        <f>D239</f>
        <v>843</v>
      </c>
      <c r="E238" s="219">
        <f>E239</f>
        <v>0</v>
      </c>
      <c r="F238" s="219">
        <f>F239</f>
        <v>0</v>
      </c>
      <c r="G238" s="219">
        <f>G239</f>
        <v>0</v>
      </c>
      <c r="H238" s="101" t="s">
        <v>347</v>
      </c>
    </row>
    <row r="239" spans="1:8" ht="16.5" customHeight="1" x14ac:dyDescent="0.25">
      <c r="A239" s="151" t="s">
        <v>1157</v>
      </c>
      <c r="B239" s="129" t="s">
        <v>330</v>
      </c>
      <c r="C239" s="107">
        <f>SUM(C240:C241)</f>
        <v>0</v>
      </c>
      <c r="D239" s="107">
        <f>SUM(D240:D241)</f>
        <v>843</v>
      </c>
      <c r="E239" s="127">
        <f t="shared" si="19"/>
        <v>0</v>
      </c>
      <c r="F239" s="107">
        <f>SUM(F240:F241)</f>
        <v>0</v>
      </c>
      <c r="G239" s="107">
        <f>SUM(G240:G241)</f>
        <v>0</v>
      </c>
      <c r="H239" s="109"/>
    </row>
    <row r="240" spans="1:8" ht="16.5" customHeight="1" x14ac:dyDescent="0.25">
      <c r="A240" s="151" t="s">
        <v>1159</v>
      </c>
      <c r="B240" s="130" t="s">
        <v>332</v>
      </c>
      <c r="C240" s="107"/>
      <c r="D240" s="107">
        <v>13</v>
      </c>
      <c r="E240" s="127">
        <f t="shared" si="19"/>
        <v>0</v>
      </c>
      <c r="F240" s="107"/>
      <c r="G240" s="107"/>
      <c r="H240" s="109"/>
    </row>
    <row r="241" spans="1:8" ht="16.5" customHeight="1" x14ac:dyDescent="0.25">
      <c r="A241" s="151" t="s">
        <v>1164</v>
      </c>
      <c r="B241" s="130" t="s">
        <v>335</v>
      </c>
      <c r="C241" s="107"/>
      <c r="D241" s="107">
        <v>830</v>
      </c>
      <c r="E241" s="127">
        <f t="shared" si="19"/>
        <v>0</v>
      </c>
      <c r="F241" s="107"/>
      <c r="G241" s="107"/>
      <c r="H241" s="109"/>
    </row>
    <row r="242" spans="1:8" ht="36.75" customHeight="1" x14ac:dyDescent="0.25">
      <c r="A242" s="217" t="s">
        <v>191</v>
      </c>
      <c r="B242" s="220" t="s">
        <v>180</v>
      </c>
      <c r="C242" s="219">
        <f>C243</f>
        <v>0</v>
      </c>
      <c r="D242" s="219">
        <f>D243</f>
        <v>85</v>
      </c>
      <c r="E242" s="219">
        <f>E243</f>
        <v>0</v>
      </c>
      <c r="F242" s="219">
        <f>F243</f>
        <v>0</v>
      </c>
      <c r="G242" s="219">
        <f>G243</f>
        <v>0</v>
      </c>
      <c r="H242" s="101" t="s">
        <v>347</v>
      </c>
    </row>
    <row r="243" spans="1:8" ht="16.5" customHeight="1" x14ac:dyDescent="0.25">
      <c r="A243" s="151" t="s">
        <v>1157</v>
      </c>
      <c r="B243" s="129" t="s">
        <v>330</v>
      </c>
      <c r="C243" s="107">
        <f>SUM(C244:C244)</f>
        <v>0</v>
      </c>
      <c r="D243" s="107">
        <f>SUM(D244:D244)</f>
        <v>85</v>
      </c>
      <c r="E243" s="127">
        <f t="shared" si="19"/>
        <v>0</v>
      </c>
      <c r="F243" s="107">
        <f>SUM(F244:F244)</f>
        <v>0</v>
      </c>
      <c r="G243" s="107">
        <f>SUM(G244:G244)</f>
        <v>0</v>
      </c>
      <c r="H243" s="109"/>
    </row>
    <row r="244" spans="1:8" ht="16.5" customHeight="1" x14ac:dyDescent="0.25">
      <c r="A244" s="151" t="s">
        <v>1164</v>
      </c>
      <c r="B244" s="130" t="s">
        <v>335</v>
      </c>
      <c r="C244" s="107"/>
      <c r="D244" s="107">
        <v>85</v>
      </c>
      <c r="E244" s="127">
        <f t="shared" si="19"/>
        <v>0</v>
      </c>
      <c r="F244" s="107"/>
      <c r="G244" s="107"/>
      <c r="H244" s="109"/>
    </row>
    <row r="245" spans="1:8" ht="35.25" customHeight="1" x14ac:dyDescent="0.25">
      <c r="A245" s="217" t="s">
        <v>290</v>
      </c>
      <c r="B245" s="220" t="s">
        <v>184</v>
      </c>
      <c r="C245" s="219">
        <f>C246</f>
        <v>0</v>
      </c>
      <c r="D245" s="219">
        <f>D246</f>
        <v>91</v>
      </c>
      <c r="E245" s="219">
        <f>E246</f>
        <v>103</v>
      </c>
      <c r="F245" s="219">
        <f>F246</f>
        <v>0</v>
      </c>
      <c r="G245" s="219">
        <f>G246</f>
        <v>103</v>
      </c>
      <c r="H245" s="101" t="s">
        <v>347</v>
      </c>
    </row>
    <row r="246" spans="1:8" ht="16.5" customHeight="1" x14ac:dyDescent="0.25">
      <c r="A246" s="151" t="s">
        <v>1157</v>
      </c>
      <c r="B246" s="129" t="s">
        <v>330</v>
      </c>
      <c r="C246" s="107">
        <f>SUM(C247:C247)</f>
        <v>0</v>
      </c>
      <c r="D246" s="107">
        <f>SUM(D247:D247)</f>
        <v>91</v>
      </c>
      <c r="E246" s="127">
        <f t="shared" si="19"/>
        <v>103</v>
      </c>
      <c r="F246" s="107">
        <f>SUM(F247:F247)</f>
        <v>0</v>
      </c>
      <c r="G246" s="107">
        <f>SUM(G247:G247)</f>
        <v>103</v>
      </c>
      <c r="H246" s="109"/>
    </row>
    <row r="247" spans="1:8" ht="16.5" customHeight="1" x14ac:dyDescent="0.25">
      <c r="A247" s="151" t="s">
        <v>1164</v>
      </c>
      <c r="B247" s="130" t="s">
        <v>335</v>
      </c>
      <c r="C247" s="107"/>
      <c r="D247" s="107">
        <v>91</v>
      </c>
      <c r="E247" s="127">
        <f t="shared" si="19"/>
        <v>103</v>
      </c>
      <c r="F247" s="107"/>
      <c r="G247" s="107">
        <v>103</v>
      </c>
      <c r="H247" s="109"/>
    </row>
    <row r="248" spans="1:8" ht="39" customHeight="1" x14ac:dyDescent="0.25">
      <c r="A248" s="217" t="s">
        <v>291</v>
      </c>
      <c r="B248" s="220" t="s">
        <v>187</v>
      </c>
      <c r="C248" s="219">
        <f>C249</f>
        <v>0</v>
      </c>
      <c r="D248" s="219">
        <f>D249</f>
        <v>150</v>
      </c>
      <c r="E248" s="219">
        <f>E249</f>
        <v>0</v>
      </c>
      <c r="F248" s="219">
        <f>F249</f>
        <v>0</v>
      </c>
      <c r="G248" s="219">
        <f>G249</f>
        <v>0</v>
      </c>
      <c r="H248" s="101" t="s">
        <v>347</v>
      </c>
    </row>
    <row r="249" spans="1:8" ht="16.5" customHeight="1" x14ac:dyDescent="0.25">
      <c r="A249" s="151" t="s">
        <v>1157</v>
      </c>
      <c r="B249" s="129" t="s">
        <v>330</v>
      </c>
      <c r="C249" s="107">
        <f>SUM(C250:C250)</f>
        <v>0</v>
      </c>
      <c r="D249" s="107">
        <f>SUM(D250:D250)</f>
        <v>150</v>
      </c>
      <c r="E249" s="127">
        <f t="shared" si="19"/>
        <v>0</v>
      </c>
      <c r="F249" s="107">
        <f>SUM(F250:F250)</f>
        <v>0</v>
      </c>
      <c r="G249" s="107">
        <f>SUM(G250:G250)</f>
        <v>0</v>
      </c>
      <c r="H249" s="109"/>
    </row>
    <row r="250" spans="1:8" ht="16.5" customHeight="1" x14ac:dyDescent="0.25">
      <c r="A250" s="151" t="s">
        <v>1164</v>
      </c>
      <c r="B250" s="130" t="s">
        <v>335</v>
      </c>
      <c r="C250" s="107"/>
      <c r="D250" s="107">
        <v>150</v>
      </c>
      <c r="E250" s="127">
        <f t="shared" ref="E250:E259" si="20">SUM(F250:G250)</f>
        <v>0</v>
      </c>
      <c r="F250" s="107"/>
      <c r="G250" s="107"/>
      <c r="H250" s="109"/>
    </row>
    <row r="251" spans="1:8" ht="45.75" customHeight="1" x14ac:dyDescent="0.25">
      <c r="A251" s="217" t="s">
        <v>292</v>
      </c>
      <c r="B251" s="220" t="s">
        <v>188</v>
      </c>
      <c r="C251" s="219">
        <f>C252</f>
        <v>0</v>
      </c>
      <c r="D251" s="219">
        <f>D252</f>
        <v>50</v>
      </c>
      <c r="E251" s="219">
        <f>E252</f>
        <v>50</v>
      </c>
      <c r="F251" s="219">
        <f>F252</f>
        <v>0</v>
      </c>
      <c r="G251" s="219">
        <f>G252</f>
        <v>50</v>
      </c>
      <c r="H251" s="101" t="s">
        <v>347</v>
      </c>
    </row>
    <row r="252" spans="1:8" ht="16.5" customHeight="1" x14ac:dyDescent="0.25">
      <c r="A252" s="151" t="s">
        <v>1157</v>
      </c>
      <c r="B252" s="129" t="s">
        <v>330</v>
      </c>
      <c r="C252" s="107">
        <f>SUM(C253:C253)</f>
        <v>0</v>
      </c>
      <c r="D252" s="107">
        <f>SUM(D253:D253)</f>
        <v>50</v>
      </c>
      <c r="E252" s="127">
        <f t="shared" si="20"/>
        <v>50</v>
      </c>
      <c r="F252" s="107">
        <f>SUM(F253:F253)</f>
        <v>0</v>
      </c>
      <c r="G252" s="107">
        <f>SUM(G253:G253)</f>
        <v>50</v>
      </c>
      <c r="H252" s="109"/>
    </row>
    <row r="253" spans="1:8" ht="16.5" customHeight="1" x14ac:dyDescent="0.25">
      <c r="A253" s="151" t="s">
        <v>1164</v>
      </c>
      <c r="B253" s="130" t="s">
        <v>335</v>
      </c>
      <c r="C253" s="107"/>
      <c r="D253" s="107">
        <v>50</v>
      </c>
      <c r="E253" s="127">
        <f t="shared" si="20"/>
        <v>50</v>
      </c>
      <c r="F253" s="107"/>
      <c r="G253" s="107">
        <v>50</v>
      </c>
      <c r="H253" s="109"/>
    </row>
    <row r="254" spans="1:8" ht="36" customHeight="1" x14ac:dyDescent="0.25">
      <c r="A254" s="217" t="s">
        <v>293</v>
      </c>
      <c r="B254" s="220" t="s">
        <v>189</v>
      </c>
      <c r="C254" s="219">
        <f>C255</f>
        <v>0</v>
      </c>
      <c r="D254" s="219">
        <f>D255</f>
        <v>694.7</v>
      </c>
      <c r="E254" s="219">
        <f>E255</f>
        <v>0</v>
      </c>
      <c r="F254" s="219">
        <f>F255</f>
        <v>0</v>
      </c>
      <c r="G254" s="219">
        <f>G255</f>
        <v>0</v>
      </c>
      <c r="H254" s="101" t="s">
        <v>347</v>
      </c>
    </row>
    <row r="255" spans="1:8" ht="16.5" customHeight="1" x14ac:dyDescent="0.25">
      <c r="A255" s="151" t="s">
        <v>1157</v>
      </c>
      <c r="B255" s="129" t="s">
        <v>330</v>
      </c>
      <c r="C255" s="107">
        <f>SUM(C256:C256)</f>
        <v>0</v>
      </c>
      <c r="D255" s="107">
        <f>SUM(D256:D256)</f>
        <v>694.7</v>
      </c>
      <c r="E255" s="127">
        <f t="shared" si="20"/>
        <v>0</v>
      </c>
      <c r="F255" s="107">
        <f>SUM(F256:F256)</f>
        <v>0</v>
      </c>
      <c r="G255" s="107">
        <f>SUM(G256:G256)</f>
        <v>0</v>
      </c>
      <c r="H255" s="109"/>
    </row>
    <row r="256" spans="1:8" ht="16.5" customHeight="1" x14ac:dyDescent="0.25">
      <c r="A256" s="151" t="s">
        <v>1164</v>
      </c>
      <c r="B256" s="130" t="s">
        <v>335</v>
      </c>
      <c r="C256" s="107"/>
      <c r="D256" s="107">
        <v>694.7</v>
      </c>
      <c r="E256" s="127">
        <f t="shared" si="20"/>
        <v>0</v>
      </c>
      <c r="F256" s="107"/>
      <c r="G256" s="107"/>
      <c r="H256" s="109"/>
    </row>
    <row r="257" spans="1:8" ht="50.25" customHeight="1" x14ac:dyDescent="0.25">
      <c r="A257" s="217" t="s">
        <v>294</v>
      </c>
      <c r="B257" s="220" t="s">
        <v>1076</v>
      </c>
      <c r="C257" s="219">
        <f>C258</f>
        <v>0</v>
      </c>
      <c r="D257" s="219">
        <f>D258</f>
        <v>185</v>
      </c>
      <c r="E257" s="219">
        <f>E258</f>
        <v>215</v>
      </c>
      <c r="F257" s="219">
        <f>F258</f>
        <v>0</v>
      </c>
      <c r="G257" s="219">
        <f>G258</f>
        <v>215</v>
      </c>
      <c r="H257" s="101" t="s">
        <v>347</v>
      </c>
    </row>
    <row r="258" spans="1:8" ht="16.5" customHeight="1" x14ac:dyDescent="0.25">
      <c r="A258" s="151" t="s">
        <v>1157</v>
      </c>
      <c r="B258" s="129" t="s">
        <v>330</v>
      </c>
      <c r="C258" s="107">
        <f>SUM(C259:C259)</f>
        <v>0</v>
      </c>
      <c r="D258" s="107">
        <f>SUM(D259:D259)</f>
        <v>185</v>
      </c>
      <c r="E258" s="127">
        <f t="shared" si="20"/>
        <v>215</v>
      </c>
      <c r="F258" s="107">
        <f>SUM(F259:F259)</f>
        <v>0</v>
      </c>
      <c r="G258" s="107">
        <f>SUM(G259:G259)</f>
        <v>215</v>
      </c>
      <c r="H258" s="109"/>
    </row>
    <row r="259" spans="1:8" ht="16.5" customHeight="1" x14ac:dyDescent="0.25">
      <c r="A259" s="151" t="s">
        <v>1164</v>
      </c>
      <c r="B259" s="130" t="s">
        <v>335</v>
      </c>
      <c r="C259" s="107"/>
      <c r="D259" s="107">
        <v>185</v>
      </c>
      <c r="E259" s="127">
        <f t="shared" si="20"/>
        <v>215</v>
      </c>
      <c r="F259" s="107"/>
      <c r="G259" s="107">
        <v>215</v>
      </c>
      <c r="H259" s="109"/>
    </row>
    <row r="260" spans="1:8" ht="41.25" customHeight="1" x14ac:dyDescent="0.25">
      <c r="A260" s="217" t="s">
        <v>376</v>
      </c>
      <c r="B260" s="220" t="s">
        <v>1077</v>
      </c>
      <c r="C260" s="219">
        <f>C261</f>
        <v>0</v>
      </c>
      <c r="D260" s="219">
        <f>D261</f>
        <v>0</v>
      </c>
      <c r="E260" s="219">
        <f>E261</f>
        <v>150</v>
      </c>
      <c r="F260" s="219">
        <f>F261</f>
        <v>0</v>
      </c>
      <c r="G260" s="219">
        <f>G261</f>
        <v>150</v>
      </c>
      <c r="H260" s="109"/>
    </row>
    <row r="261" spans="1:8" ht="16.5" customHeight="1" x14ac:dyDescent="0.25">
      <c r="A261" s="151" t="s">
        <v>1157</v>
      </c>
      <c r="B261" s="129" t="s">
        <v>330</v>
      </c>
      <c r="C261" s="107">
        <f>SUM(C262:C262)</f>
        <v>0</v>
      </c>
      <c r="D261" s="107">
        <f>SUM(D262:D262)</f>
        <v>0</v>
      </c>
      <c r="E261" s="127">
        <f>SUM(F261:G261)</f>
        <v>150</v>
      </c>
      <c r="F261" s="107">
        <f>SUM(F262:F262)</f>
        <v>0</v>
      </c>
      <c r="G261" s="107">
        <f>SUM(G262:G262)</f>
        <v>150</v>
      </c>
      <c r="H261" s="109"/>
    </row>
    <row r="262" spans="1:8" ht="16.5" customHeight="1" x14ac:dyDescent="0.25">
      <c r="A262" s="151" t="s">
        <v>1164</v>
      </c>
      <c r="B262" s="130" t="s">
        <v>335</v>
      </c>
      <c r="C262" s="107"/>
      <c r="D262" s="107"/>
      <c r="E262" s="127">
        <f>SUM(F262:G262)</f>
        <v>150</v>
      </c>
      <c r="F262" s="107"/>
      <c r="G262" s="107">
        <v>150</v>
      </c>
      <c r="H262" s="109"/>
    </row>
    <row r="263" spans="1:8" ht="24" customHeight="1" x14ac:dyDescent="0.25">
      <c r="A263" s="143" t="s">
        <v>295</v>
      </c>
      <c r="B263" s="143" t="s">
        <v>203</v>
      </c>
      <c r="C263" s="216">
        <f>C269+C286+C291+C295+C298+C274+C279+C283</f>
        <v>1135.6000000000001</v>
      </c>
      <c r="D263" s="216">
        <f>D269+D286+D291+D295+D298+D274+D279+D283</f>
        <v>2411.6</v>
      </c>
      <c r="E263" s="216">
        <f>E269+E286+E291+E295+E298+E274+E279+E283</f>
        <v>1091</v>
      </c>
      <c r="F263" s="216">
        <f>F269+F286+F291+F295+F298+F274+F279+F283</f>
        <v>0</v>
      </c>
      <c r="G263" s="216">
        <f>G269+G286+G291+G295+G298+G274+G279+G283</f>
        <v>1091</v>
      </c>
      <c r="H263" s="101" t="s">
        <v>345</v>
      </c>
    </row>
    <row r="264" spans="1:8" ht="16.5" customHeight="1" x14ac:dyDescent="0.25">
      <c r="A264" s="151" t="s">
        <v>1157</v>
      </c>
      <c r="B264" s="124" t="s">
        <v>330</v>
      </c>
      <c r="C264" s="106">
        <f>C270+C275+C280+C284+C287+C292+C296+C299</f>
        <v>819.40000000000009</v>
      </c>
      <c r="D264" s="106">
        <f>D270+D275+D280+D284+D287+D292+D296+D299</f>
        <v>481.3</v>
      </c>
      <c r="E264" s="106">
        <f>E270+E275+E280+E284+E287+E292+E296+E299</f>
        <v>435</v>
      </c>
      <c r="F264" s="106">
        <f>F270+F275+F280+F284+F287+F292+F296+F299</f>
        <v>0</v>
      </c>
      <c r="G264" s="106">
        <f>G270+G275+G280+G284+G287+G292+G296+G299</f>
        <v>435</v>
      </c>
    </row>
    <row r="265" spans="1:8" ht="16.5" customHeight="1" x14ac:dyDescent="0.25">
      <c r="A265" s="151" t="s">
        <v>1159</v>
      </c>
      <c r="B265" s="125" t="s">
        <v>332</v>
      </c>
      <c r="C265" s="106">
        <f>C271+C285+C293+C297</f>
        <v>469</v>
      </c>
      <c r="D265" s="106">
        <f>D271+D285+D293+D297</f>
        <v>410.3</v>
      </c>
      <c r="E265" s="106">
        <f>E271+E285+E293+E297</f>
        <v>435</v>
      </c>
      <c r="F265" s="106">
        <f>F271+F285+F293+F297</f>
        <v>0</v>
      </c>
      <c r="G265" s="106">
        <f>G271+G285+G293+G297</f>
        <v>435</v>
      </c>
    </row>
    <row r="266" spans="1:8" ht="16.5" customHeight="1" x14ac:dyDescent="0.25">
      <c r="A266" s="151" t="s">
        <v>1164</v>
      </c>
      <c r="B266" s="125" t="s">
        <v>335</v>
      </c>
      <c r="C266" s="106">
        <f>C276+C281+C288+C300</f>
        <v>350.4</v>
      </c>
      <c r="D266" s="106">
        <f>D276+D281+D288+D300</f>
        <v>71</v>
      </c>
      <c r="E266" s="106">
        <f>E276+E281+E288+E300</f>
        <v>0</v>
      </c>
      <c r="F266" s="106">
        <f>F276+F281+F288+F300</f>
        <v>0</v>
      </c>
      <c r="G266" s="106">
        <f>G276+G281+G288+G300</f>
        <v>0</v>
      </c>
    </row>
    <row r="267" spans="1:8" ht="16.5" customHeight="1" x14ac:dyDescent="0.25">
      <c r="A267" s="151" t="s">
        <v>122</v>
      </c>
      <c r="B267" s="124" t="s">
        <v>336</v>
      </c>
      <c r="C267" s="106">
        <f>C272+C277+C282+C289+C294</f>
        <v>256.10000000000002</v>
      </c>
      <c r="D267" s="106">
        <f>D272+D277+D282+D289+D294</f>
        <v>1930.3</v>
      </c>
      <c r="E267" s="106">
        <f>E272+E277+E282+E289+E294</f>
        <v>656</v>
      </c>
      <c r="F267" s="106">
        <f>F272+F277+F282+F289+F294</f>
        <v>0</v>
      </c>
      <c r="G267" s="106">
        <f>G272+G277+G282+G289+G294</f>
        <v>656</v>
      </c>
    </row>
    <row r="268" spans="1:8" ht="16.5" customHeight="1" x14ac:dyDescent="0.25">
      <c r="A268" s="151" t="s">
        <v>1166</v>
      </c>
      <c r="B268" s="124" t="s">
        <v>338</v>
      </c>
      <c r="C268" s="106">
        <f>C273+C278+C290</f>
        <v>60.1</v>
      </c>
      <c r="D268" s="106">
        <f>D273+D278+D290</f>
        <v>0</v>
      </c>
      <c r="E268" s="106">
        <f>E273+E278+E290</f>
        <v>0</v>
      </c>
      <c r="F268" s="106">
        <f>F273+F278+F290</f>
        <v>0</v>
      </c>
      <c r="G268" s="106">
        <f>G273+G278+G290</f>
        <v>0</v>
      </c>
    </row>
    <row r="269" spans="1:8" ht="39.75" customHeight="1" x14ac:dyDescent="0.25">
      <c r="A269" s="217" t="s">
        <v>181</v>
      </c>
      <c r="B269" s="220" t="s">
        <v>296</v>
      </c>
      <c r="C269" s="219">
        <f>C270+C272+C273</f>
        <v>65.5</v>
      </c>
      <c r="D269" s="219">
        <f>D270+D272+D273</f>
        <v>1083</v>
      </c>
      <c r="E269" s="219">
        <f>E270+E272+E273</f>
        <v>400</v>
      </c>
      <c r="F269" s="219">
        <f>F270+F272+F273</f>
        <v>0</v>
      </c>
      <c r="G269" s="219">
        <f>G270+G272+G273</f>
        <v>400</v>
      </c>
      <c r="H269" s="101" t="s">
        <v>347</v>
      </c>
    </row>
    <row r="270" spans="1:8" ht="16.5" customHeight="1" x14ac:dyDescent="0.25">
      <c r="A270" s="151" t="s">
        <v>1157</v>
      </c>
      <c r="B270" s="129" t="s">
        <v>330</v>
      </c>
      <c r="C270" s="107">
        <f>SUM(C271:C271)</f>
        <v>19.5</v>
      </c>
      <c r="D270" s="107">
        <f>SUM(D271:D271)</f>
        <v>0</v>
      </c>
      <c r="E270" s="127">
        <f t="shared" ref="E270:E287" si="21">SUM(F270:G270)</f>
        <v>0</v>
      </c>
      <c r="F270" s="107">
        <f>SUM(F271:F271)</f>
        <v>0</v>
      </c>
      <c r="G270" s="107">
        <f>SUM(G271:G271)</f>
        <v>0</v>
      </c>
    </row>
    <row r="271" spans="1:8" ht="16.5" customHeight="1" x14ac:dyDescent="0.25">
      <c r="A271" s="151" t="s">
        <v>1159</v>
      </c>
      <c r="B271" s="130" t="s">
        <v>332</v>
      </c>
      <c r="C271" s="107">
        <v>19.5</v>
      </c>
      <c r="D271" s="107"/>
      <c r="E271" s="127">
        <f t="shared" si="21"/>
        <v>0</v>
      </c>
      <c r="F271" s="107"/>
      <c r="G271" s="107"/>
    </row>
    <row r="272" spans="1:8" ht="16.5" customHeight="1" x14ac:dyDescent="0.25">
      <c r="A272" s="151" t="s">
        <v>122</v>
      </c>
      <c r="B272" s="129" t="s">
        <v>336</v>
      </c>
      <c r="C272" s="107">
        <v>18</v>
      </c>
      <c r="D272" s="107">
        <v>1083</v>
      </c>
      <c r="E272" s="127">
        <f t="shared" si="21"/>
        <v>400</v>
      </c>
      <c r="F272" s="107"/>
      <c r="G272" s="107">
        <v>400</v>
      </c>
    </row>
    <row r="273" spans="1:8" ht="16.5" customHeight="1" x14ac:dyDescent="0.25">
      <c r="A273" s="151" t="s">
        <v>1166</v>
      </c>
      <c r="B273" s="129" t="s">
        <v>338</v>
      </c>
      <c r="C273" s="107">
        <v>28</v>
      </c>
      <c r="D273" s="107"/>
      <c r="E273" s="127">
        <f t="shared" si="21"/>
        <v>0</v>
      </c>
      <c r="F273" s="107"/>
      <c r="G273" s="107"/>
    </row>
    <row r="274" spans="1:8" ht="36" customHeight="1" x14ac:dyDescent="0.25">
      <c r="A274" s="217" t="s">
        <v>182</v>
      </c>
      <c r="B274" s="220" t="s">
        <v>21</v>
      </c>
      <c r="C274" s="219">
        <f>C275+C277+C278</f>
        <v>38.200000000000003</v>
      </c>
      <c r="D274" s="219">
        <f>D275+D277+D278</f>
        <v>40</v>
      </c>
      <c r="E274" s="219">
        <f>E275+E277+E278</f>
        <v>100</v>
      </c>
      <c r="F274" s="219">
        <f>F275+F277+F278</f>
        <v>0</v>
      </c>
      <c r="G274" s="219">
        <f>G275+G277+G278</f>
        <v>100</v>
      </c>
      <c r="H274" s="101" t="s">
        <v>347</v>
      </c>
    </row>
    <row r="275" spans="1:8" ht="16.5" customHeight="1" x14ac:dyDescent="0.25">
      <c r="A275" s="151" t="s">
        <v>1157</v>
      </c>
      <c r="B275" s="129" t="s">
        <v>330</v>
      </c>
      <c r="C275" s="107">
        <f>SUM(C276:C276)</f>
        <v>29.7</v>
      </c>
      <c r="D275" s="107">
        <f>SUM(D276:D276)</f>
        <v>0</v>
      </c>
      <c r="E275" s="127">
        <f t="shared" si="21"/>
        <v>0</v>
      </c>
      <c r="F275" s="107">
        <f>SUM(F276:F276)</f>
        <v>0</v>
      </c>
      <c r="G275" s="107">
        <f>SUM(G276:G276)</f>
        <v>0</v>
      </c>
    </row>
    <row r="276" spans="1:8" ht="16.5" customHeight="1" x14ac:dyDescent="0.25">
      <c r="A276" s="151" t="s">
        <v>1164</v>
      </c>
      <c r="B276" s="130" t="s">
        <v>335</v>
      </c>
      <c r="C276" s="107">
        <v>29.7</v>
      </c>
      <c r="D276" s="107"/>
      <c r="E276" s="127">
        <f t="shared" si="21"/>
        <v>0</v>
      </c>
      <c r="F276" s="107"/>
      <c r="G276" s="107"/>
    </row>
    <row r="277" spans="1:8" ht="16.5" customHeight="1" x14ac:dyDescent="0.25">
      <c r="A277" s="151" t="s">
        <v>122</v>
      </c>
      <c r="B277" s="129" t="s">
        <v>336</v>
      </c>
      <c r="C277" s="107"/>
      <c r="D277" s="107">
        <v>40</v>
      </c>
      <c r="E277" s="127">
        <f t="shared" si="21"/>
        <v>100</v>
      </c>
      <c r="F277" s="107"/>
      <c r="G277" s="107">
        <v>100</v>
      </c>
    </row>
    <row r="278" spans="1:8" ht="16.5" customHeight="1" x14ac:dyDescent="0.25">
      <c r="A278" s="151" t="s">
        <v>1166</v>
      </c>
      <c r="B278" s="129" t="s">
        <v>338</v>
      </c>
      <c r="C278" s="107">
        <v>8.5</v>
      </c>
      <c r="D278" s="107"/>
      <c r="E278" s="127">
        <f t="shared" si="21"/>
        <v>0</v>
      </c>
      <c r="F278" s="107"/>
      <c r="G278" s="107"/>
    </row>
    <row r="279" spans="1:8" ht="35.25" customHeight="1" x14ac:dyDescent="0.25">
      <c r="A279" s="217" t="s">
        <v>183</v>
      </c>
      <c r="B279" s="220" t="s">
        <v>326</v>
      </c>
      <c r="C279" s="219">
        <f>C280+C282</f>
        <v>21.7</v>
      </c>
      <c r="D279" s="219">
        <f>D280+D282</f>
        <v>42</v>
      </c>
      <c r="E279" s="219">
        <f>E280+E282</f>
        <v>21</v>
      </c>
      <c r="F279" s="219">
        <f>F280+F282</f>
        <v>0</v>
      </c>
      <c r="G279" s="219">
        <f>G280+G282</f>
        <v>21</v>
      </c>
      <c r="H279" s="101" t="s">
        <v>347</v>
      </c>
    </row>
    <row r="280" spans="1:8" ht="16.5" customHeight="1" x14ac:dyDescent="0.25">
      <c r="A280" s="151" t="s">
        <v>1157</v>
      </c>
      <c r="B280" s="129" t="s">
        <v>330</v>
      </c>
      <c r="C280" s="107">
        <f>SUM(C281:C281)</f>
        <v>21.7</v>
      </c>
      <c r="D280" s="107">
        <f>SUM(D281:D281)</f>
        <v>0</v>
      </c>
      <c r="E280" s="127">
        <f t="shared" si="21"/>
        <v>0</v>
      </c>
      <c r="F280" s="107">
        <f>SUM(F281:F281)</f>
        <v>0</v>
      </c>
      <c r="G280" s="107">
        <f>SUM(G281:G281)</f>
        <v>0</v>
      </c>
    </row>
    <row r="281" spans="1:8" ht="16.5" customHeight="1" x14ac:dyDescent="0.25">
      <c r="A281" s="151" t="s">
        <v>1164</v>
      </c>
      <c r="B281" s="130" t="s">
        <v>335</v>
      </c>
      <c r="C281" s="107">
        <v>21.7</v>
      </c>
      <c r="D281" s="107"/>
      <c r="E281" s="127">
        <f t="shared" si="21"/>
        <v>0</v>
      </c>
      <c r="F281" s="107"/>
      <c r="G281" s="107"/>
    </row>
    <row r="282" spans="1:8" ht="16.5" customHeight="1" x14ac:dyDescent="0.25">
      <c r="A282" s="151" t="s">
        <v>122</v>
      </c>
      <c r="B282" s="129" t="s">
        <v>336</v>
      </c>
      <c r="C282" s="107"/>
      <c r="D282" s="107">
        <v>42</v>
      </c>
      <c r="E282" s="127">
        <f t="shared" si="21"/>
        <v>21</v>
      </c>
      <c r="F282" s="107"/>
      <c r="G282" s="107">
        <v>21</v>
      </c>
    </row>
    <row r="283" spans="1:8" ht="33.75" customHeight="1" x14ac:dyDescent="0.25">
      <c r="A283" s="217" t="s">
        <v>185</v>
      </c>
      <c r="B283" s="220" t="s">
        <v>1078</v>
      </c>
      <c r="C283" s="219">
        <f>C284</f>
        <v>25.1</v>
      </c>
      <c r="D283" s="219">
        <f>D284</f>
        <v>0</v>
      </c>
      <c r="E283" s="219">
        <f>E284</f>
        <v>0</v>
      </c>
      <c r="F283" s="219">
        <f>F284</f>
        <v>0</v>
      </c>
      <c r="G283" s="219">
        <f>G284</f>
        <v>0</v>
      </c>
      <c r="H283" s="101" t="s">
        <v>347</v>
      </c>
    </row>
    <row r="284" spans="1:8" ht="16.5" customHeight="1" x14ac:dyDescent="0.25">
      <c r="A284" s="151" t="s">
        <v>1157</v>
      </c>
      <c r="B284" s="129" t="s">
        <v>330</v>
      </c>
      <c r="C284" s="107">
        <f>SUM(C285:C285)</f>
        <v>25.1</v>
      </c>
      <c r="D284" s="107">
        <f>SUM(D285:D285)</f>
        <v>0</v>
      </c>
      <c r="E284" s="127">
        <f t="shared" si="21"/>
        <v>0</v>
      </c>
      <c r="F284" s="107">
        <f>SUM(F285:F285)</f>
        <v>0</v>
      </c>
      <c r="G284" s="107">
        <f>SUM(G285:G285)</f>
        <v>0</v>
      </c>
    </row>
    <row r="285" spans="1:8" ht="16.5" customHeight="1" x14ac:dyDescent="0.25">
      <c r="A285" s="151" t="s">
        <v>1159</v>
      </c>
      <c r="B285" s="130" t="s">
        <v>332</v>
      </c>
      <c r="C285" s="107">
        <v>25.1</v>
      </c>
      <c r="D285" s="107"/>
      <c r="E285" s="127">
        <f t="shared" si="21"/>
        <v>0</v>
      </c>
      <c r="F285" s="107"/>
      <c r="G285" s="107"/>
    </row>
    <row r="286" spans="1:8" ht="32.25" customHeight="1" x14ac:dyDescent="0.25">
      <c r="A286" s="144" t="s">
        <v>186</v>
      </c>
      <c r="B286" s="220" t="s">
        <v>298</v>
      </c>
      <c r="C286" s="219">
        <f>C287+C289+C290</f>
        <v>458.40000000000003</v>
      </c>
      <c r="D286" s="219">
        <f>D287+D289+D290</f>
        <v>465.3</v>
      </c>
      <c r="E286" s="219">
        <f>E287+E289+E290</f>
        <v>0</v>
      </c>
      <c r="F286" s="219">
        <f>F287+F289+F290</f>
        <v>0</v>
      </c>
      <c r="G286" s="219">
        <f>G287+G289+G290</f>
        <v>0</v>
      </c>
      <c r="H286" s="101" t="s">
        <v>347</v>
      </c>
    </row>
    <row r="287" spans="1:8" ht="16.5" customHeight="1" x14ac:dyDescent="0.25">
      <c r="A287" s="151" t="s">
        <v>1157</v>
      </c>
      <c r="B287" s="129" t="s">
        <v>330</v>
      </c>
      <c r="C287" s="107">
        <f>SUM(C288:C288)</f>
        <v>299</v>
      </c>
      <c r="D287" s="107">
        <f>SUM(D288:D288)</f>
        <v>0</v>
      </c>
      <c r="E287" s="127">
        <f t="shared" si="21"/>
        <v>0</v>
      </c>
      <c r="F287" s="107">
        <f>SUM(F288:F288)</f>
        <v>0</v>
      </c>
      <c r="G287" s="107">
        <f>SUM(G288:G288)</f>
        <v>0</v>
      </c>
    </row>
    <row r="288" spans="1:8" ht="16.5" customHeight="1" x14ac:dyDescent="0.25">
      <c r="A288" s="151" t="s">
        <v>1164</v>
      </c>
      <c r="B288" s="130" t="s">
        <v>335</v>
      </c>
      <c r="C288" s="107">
        <v>299</v>
      </c>
      <c r="D288" s="107"/>
      <c r="E288" s="127">
        <f t="shared" ref="E288:E317" si="22">SUM(F288:G288)</f>
        <v>0</v>
      </c>
      <c r="F288" s="107"/>
      <c r="G288" s="107"/>
    </row>
    <row r="289" spans="1:8" ht="16.5" customHeight="1" x14ac:dyDescent="0.25">
      <c r="A289" s="151" t="s">
        <v>122</v>
      </c>
      <c r="B289" s="129" t="s">
        <v>336</v>
      </c>
      <c r="C289" s="107">
        <v>135.80000000000001</v>
      </c>
      <c r="D289" s="107">
        <v>465.3</v>
      </c>
      <c r="E289" s="127">
        <f t="shared" si="22"/>
        <v>0</v>
      </c>
      <c r="F289" s="107"/>
      <c r="G289" s="107"/>
    </row>
    <row r="290" spans="1:8" ht="16.5" customHeight="1" x14ac:dyDescent="0.25">
      <c r="A290" s="151" t="s">
        <v>1166</v>
      </c>
      <c r="B290" s="129" t="s">
        <v>338</v>
      </c>
      <c r="C290" s="107">
        <v>23.6</v>
      </c>
      <c r="D290" s="107"/>
      <c r="E290" s="127">
        <f t="shared" si="22"/>
        <v>0</v>
      </c>
      <c r="F290" s="107"/>
      <c r="G290" s="107"/>
    </row>
    <row r="291" spans="1:8" ht="36.75" customHeight="1" x14ac:dyDescent="0.25">
      <c r="A291" s="144" t="s">
        <v>373</v>
      </c>
      <c r="B291" s="220" t="s">
        <v>357</v>
      </c>
      <c r="C291" s="219">
        <f>C292+C294</f>
        <v>190.1</v>
      </c>
      <c r="D291" s="219">
        <f>D292+D294</f>
        <v>300</v>
      </c>
      <c r="E291" s="219">
        <f>E292+E294</f>
        <v>150</v>
      </c>
      <c r="F291" s="219">
        <f>F292+F294</f>
        <v>0</v>
      </c>
      <c r="G291" s="219">
        <f>G292+G294</f>
        <v>150</v>
      </c>
      <c r="H291" s="101" t="s">
        <v>347</v>
      </c>
    </row>
    <row r="292" spans="1:8" ht="16.5" customHeight="1" x14ac:dyDescent="0.25">
      <c r="A292" s="151" t="s">
        <v>1157</v>
      </c>
      <c r="B292" s="129" t="s">
        <v>330</v>
      </c>
      <c r="C292" s="107">
        <f>SUM(C293:C293)</f>
        <v>87.8</v>
      </c>
      <c r="D292" s="107">
        <f>SUM(D293:D293)</f>
        <v>0</v>
      </c>
      <c r="E292" s="127">
        <f t="shared" si="22"/>
        <v>15</v>
      </c>
      <c r="F292" s="107">
        <f>SUM(F293:F293)</f>
        <v>0</v>
      </c>
      <c r="G292" s="107">
        <f>SUM(G293:G293)</f>
        <v>15</v>
      </c>
    </row>
    <row r="293" spans="1:8" ht="16.5" customHeight="1" x14ac:dyDescent="0.25">
      <c r="A293" s="151" t="s">
        <v>1159</v>
      </c>
      <c r="B293" s="130" t="s">
        <v>332</v>
      </c>
      <c r="C293" s="107">
        <v>87.8</v>
      </c>
      <c r="D293" s="107"/>
      <c r="E293" s="127">
        <f t="shared" si="22"/>
        <v>15</v>
      </c>
      <c r="F293" s="107"/>
      <c r="G293" s="107">
        <v>15</v>
      </c>
    </row>
    <row r="294" spans="1:8" ht="16.5" customHeight="1" x14ac:dyDescent="0.25">
      <c r="A294" s="151" t="s">
        <v>122</v>
      </c>
      <c r="B294" s="129" t="s">
        <v>336</v>
      </c>
      <c r="C294" s="107">
        <v>102.3</v>
      </c>
      <c r="D294" s="107">
        <v>300</v>
      </c>
      <c r="E294" s="127">
        <f t="shared" si="22"/>
        <v>135</v>
      </c>
      <c r="F294" s="107"/>
      <c r="G294" s="107">
        <v>135</v>
      </c>
    </row>
    <row r="295" spans="1:8" ht="38.25" customHeight="1" x14ac:dyDescent="0.25">
      <c r="A295" s="217" t="s">
        <v>374</v>
      </c>
      <c r="B295" s="220" t="s">
        <v>1079</v>
      </c>
      <c r="C295" s="219">
        <f>C296</f>
        <v>336.6</v>
      </c>
      <c r="D295" s="219">
        <f>D296</f>
        <v>410.3</v>
      </c>
      <c r="E295" s="219">
        <f>E296</f>
        <v>420</v>
      </c>
      <c r="F295" s="219">
        <f>F296</f>
        <v>0</v>
      </c>
      <c r="G295" s="219">
        <f>G296</f>
        <v>420</v>
      </c>
      <c r="H295" s="101" t="s">
        <v>347</v>
      </c>
    </row>
    <row r="296" spans="1:8" ht="16.5" customHeight="1" x14ac:dyDescent="0.25">
      <c r="A296" s="151" t="s">
        <v>1157</v>
      </c>
      <c r="B296" s="129" t="s">
        <v>330</v>
      </c>
      <c r="C296" s="107">
        <f>SUM(C297:C297)</f>
        <v>336.6</v>
      </c>
      <c r="D296" s="107">
        <f>SUM(D297:D297)</f>
        <v>410.3</v>
      </c>
      <c r="E296" s="127">
        <f t="shared" si="22"/>
        <v>420</v>
      </c>
      <c r="F296" s="107">
        <f>SUM(F297:F297)</f>
        <v>0</v>
      </c>
      <c r="G296" s="107">
        <f>SUM(G297:G297)</f>
        <v>420</v>
      </c>
    </row>
    <row r="297" spans="1:8" ht="16.5" customHeight="1" x14ac:dyDescent="0.25">
      <c r="A297" s="151" t="s">
        <v>1159</v>
      </c>
      <c r="B297" s="130" t="s">
        <v>332</v>
      </c>
      <c r="C297" s="107">
        <v>336.6</v>
      </c>
      <c r="D297" s="107">
        <v>410.3</v>
      </c>
      <c r="E297" s="127">
        <f t="shared" si="22"/>
        <v>420</v>
      </c>
      <c r="F297" s="107"/>
      <c r="G297" s="107">
        <v>420</v>
      </c>
    </row>
    <row r="298" spans="1:8" ht="34.5" customHeight="1" x14ac:dyDescent="0.25">
      <c r="A298" s="217" t="s">
        <v>375</v>
      </c>
      <c r="B298" s="220" t="s">
        <v>147</v>
      </c>
      <c r="C298" s="219">
        <f>C299</f>
        <v>0</v>
      </c>
      <c r="D298" s="219">
        <f>D299</f>
        <v>71</v>
      </c>
      <c r="E298" s="219">
        <f>E299</f>
        <v>0</v>
      </c>
      <c r="F298" s="219">
        <f>F299</f>
        <v>0</v>
      </c>
      <c r="G298" s="219">
        <f>G299</f>
        <v>0</v>
      </c>
      <c r="H298" s="101" t="s">
        <v>347</v>
      </c>
    </row>
    <row r="299" spans="1:8" ht="18.75" customHeight="1" x14ac:dyDescent="0.25">
      <c r="A299" s="151" t="s">
        <v>1157</v>
      </c>
      <c r="B299" s="129" t="s">
        <v>330</v>
      </c>
      <c r="C299" s="107">
        <f>SUM(C300:C300)</f>
        <v>0</v>
      </c>
      <c r="D299" s="107">
        <f>SUM(D300:D300)</f>
        <v>71</v>
      </c>
      <c r="E299" s="127">
        <f t="shared" si="22"/>
        <v>0</v>
      </c>
      <c r="F299" s="107">
        <f>SUM(F300:F300)</f>
        <v>0</v>
      </c>
      <c r="G299" s="107">
        <f>SUM(G300:G300)</f>
        <v>0</v>
      </c>
    </row>
    <row r="300" spans="1:8" ht="18.75" customHeight="1" x14ac:dyDescent="0.25">
      <c r="A300" s="151" t="s">
        <v>1164</v>
      </c>
      <c r="B300" s="130" t="s">
        <v>335</v>
      </c>
      <c r="C300" s="107"/>
      <c r="D300" s="107">
        <v>71</v>
      </c>
      <c r="E300" s="127">
        <f t="shared" si="22"/>
        <v>0</v>
      </c>
      <c r="F300" s="107"/>
      <c r="G300" s="107"/>
    </row>
    <row r="301" spans="1:8" ht="22.5" customHeight="1" x14ac:dyDescent="0.25">
      <c r="A301" s="122" t="s">
        <v>299</v>
      </c>
      <c r="B301" s="122" t="s">
        <v>300</v>
      </c>
      <c r="C301" s="106">
        <f>C314+C327</f>
        <v>0</v>
      </c>
      <c r="D301" s="106">
        <f>D314+D327</f>
        <v>0</v>
      </c>
      <c r="E301" s="106">
        <f t="shared" si="22"/>
        <v>0</v>
      </c>
      <c r="F301" s="106">
        <f>F314+F327</f>
        <v>0</v>
      </c>
      <c r="G301" s="106">
        <f>G314+G327</f>
        <v>0</v>
      </c>
      <c r="H301" s="101" t="s">
        <v>345</v>
      </c>
    </row>
    <row r="302" spans="1:8" ht="16.5" customHeight="1" x14ac:dyDescent="0.25">
      <c r="A302" s="122"/>
      <c r="B302" s="123" t="s">
        <v>329</v>
      </c>
      <c r="C302" s="106"/>
      <c r="D302" s="106"/>
      <c r="E302" s="106">
        <f t="shared" si="22"/>
        <v>0</v>
      </c>
      <c r="F302" s="106"/>
      <c r="G302" s="106"/>
    </row>
    <row r="303" spans="1:8" ht="16.5" customHeight="1" x14ac:dyDescent="0.25">
      <c r="A303" s="151" t="s">
        <v>1157</v>
      </c>
      <c r="B303" s="124" t="s">
        <v>330</v>
      </c>
      <c r="C303" s="106">
        <f t="shared" ref="C303:D313" si="23">C316+C329</f>
        <v>0</v>
      </c>
      <c r="D303" s="106">
        <f t="shared" si="23"/>
        <v>0</v>
      </c>
      <c r="E303" s="106">
        <f t="shared" si="22"/>
        <v>0</v>
      </c>
      <c r="F303" s="106">
        <f t="shared" ref="F303:G313" si="24">F316+F329</f>
        <v>0</v>
      </c>
      <c r="G303" s="106">
        <f t="shared" si="24"/>
        <v>0</v>
      </c>
    </row>
    <row r="304" spans="1:8" ht="16.5" customHeight="1" x14ac:dyDescent="0.25">
      <c r="A304" s="151" t="s">
        <v>1158</v>
      </c>
      <c r="B304" s="125" t="s">
        <v>331</v>
      </c>
      <c r="C304" s="106">
        <f t="shared" si="23"/>
        <v>0</v>
      </c>
      <c r="D304" s="106">
        <f t="shared" si="23"/>
        <v>0</v>
      </c>
      <c r="E304" s="106">
        <f t="shared" si="22"/>
        <v>0</v>
      </c>
      <c r="F304" s="106">
        <f t="shared" si="24"/>
        <v>0</v>
      </c>
      <c r="G304" s="106">
        <f t="shared" si="24"/>
        <v>0</v>
      </c>
    </row>
    <row r="305" spans="1:8" ht="16.5" customHeight="1" x14ac:dyDescent="0.25">
      <c r="A305" s="151" t="s">
        <v>1159</v>
      </c>
      <c r="B305" s="125" t="s">
        <v>332</v>
      </c>
      <c r="C305" s="106">
        <f t="shared" si="23"/>
        <v>0</v>
      </c>
      <c r="D305" s="106">
        <f t="shared" si="23"/>
        <v>0</v>
      </c>
      <c r="E305" s="106">
        <f t="shared" si="22"/>
        <v>0</v>
      </c>
      <c r="F305" s="106">
        <f t="shared" si="24"/>
        <v>0</v>
      </c>
      <c r="G305" s="106">
        <f t="shared" si="24"/>
        <v>0</v>
      </c>
    </row>
    <row r="306" spans="1:8" ht="16.5" customHeight="1" x14ac:dyDescent="0.25">
      <c r="A306" s="151" t="s">
        <v>1160</v>
      </c>
      <c r="B306" s="125" t="s">
        <v>333</v>
      </c>
      <c r="C306" s="106">
        <f t="shared" si="23"/>
        <v>0</v>
      </c>
      <c r="D306" s="106">
        <f t="shared" si="23"/>
        <v>0</v>
      </c>
      <c r="E306" s="106">
        <f t="shared" si="22"/>
        <v>0</v>
      </c>
      <c r="F306" s="106">
        <f t="shared" si="24"/>
        <v>0</v>
      </c>
      <c r="G306" s="106">
        <f t="shared" si="24"/>
        <v>0</v>
      </c>
    </row>
    <row r="307" spans="1:8" ht="16.5" customHeight="1" x14ac:dyDescent="0.25">
      <c r="A307" s="151" t="s">
        <v>1161</v>
      </c>
      <c r="B307" s="125" t="s">
        <v>334</v>
      </c>
      <c r="C307" s="106">
        <f t="shared" si="23"/>
        <v>0</v>
      </c>
      <c r="D307" s="106">
        <f t="shared" si="23"/>
        <v>0</v>
      </c>
      <c r="E307" s="106">
        <f t="shared" si="22"/>
        <v>0</v>
      </c>
      <c r="F307" s="106">
        <f t="shared" si="24"/>
        <v>0</v>
      </c>
      <c r="G307" s="106">
        <f t="shared" si="24"/>
        <v>0</v>
      </c>
    </row>
    <row r="308" spans="1:8" ht="16.5" customHeight="1" x14ac:dyDescent="0.25">
      <c r="A308" s="151" t="s">
        <v>1162</v>
      </c>
      <c r="B308" s="125" t="s">
        <v>65</v>
      </c>
      <c r="C308" s="106">
        <f t="shared" si="23"/>
        <v>0</v>
      </c>
      <c r="D308" s="106">
        <f t="shared" si="23"/>
        <v>0</v>
      </c>
      <c r="E308" s="106">
        <f t="shared" si="22"/>
        <v>0</v>
      </c>
      <c r="F308" s="106">
        <f t="shared" si="24"/>
        <v>0</v>
      </c>
      <c r="G308" s="106">
        <f t="shared" si="24"/>
        <v>0</v>
      </c>
    </row>
    <row r="309" spans="1:8" ht="16.5" customHeight="1" x14ac:dyDescent="0.25">
      <c r="A309" s="151" t="s">
        <v>1163</v>
      </c>
      <c r="B309" s="125" t="s">
        <v>281</v>
      </c>
      <c r="C309" s="106">
        <f t="shared" si="23"/>
        <v>0</v>
      </c>
      <c r="D309" s="106">
        <f t="shared" si="23"/>
        <v>0</v>
      </c>
      <c r="E309" s="106">
        <f t="shared" si="22"/>
        <v>0</v>
      </c>
      <c r="F309" s="106">
        <f t="shared" si="24"/>
        <v>0</v>
      </c>
      <c r="G309" s="106">
        <f t="shared" si="24"/>
        <v>0</v>
      </c>
    </row>
    <row r="310" spans="1:8" ht="16.5" customHeight="1" x14ac:dyDescent="0.25">
      <c r="A310" s="151" t="s">
        <v>1164</v>
      </c>
      <c r="B310" s="125" t="s">
        <v>335</v>
      </c>
      <c r="C310" s="106">
        <f t="shared" si="23"/>
        <v>0</v>
      </c>
      <c r="D310" s="106">
        <f t="shared" si="23"/>
        <v>0</v>
      </c>
      <c r="E310" s="106">
        <f t="shared" si="22"/>
        <v>0</v>
      </c>
      <c r="F310" s="106">
        <f t="shared" si="24"/>
        <v>0</v>
      </c>
      <c r="G310" s="106">
        <f t="shared" si="24"/>
        <v>0</v>
      </c>
    </row>
    <row r="311" spans="1:8" ht="16.5" customHeight="1" x14ac:dyDescent="0.25">
      <c r="A311" s="151" t="s">
        <v>122</v>
      </c>
      <c r="B311" s="124" t="s">
        <v>336</v>
      </c>
      <c r="C311" s="106">
        <f t="shared" si="23"/>
        <v>0</v>
      </c>
      <c r="D311" s="106">
        <f t="shared" si="23"/>
        <v>0</v>
      </c>
      <c r="E311" s="106">
        <f t="shared" si="22"/>
        <v>0</v>
      </c>
      <c r="F311" s="106">
        <f t="shared" si="24"/>
        <v>0</v>
      </c>
      <c r="G311" s="106">
        <f t="shared" si="24"/>
        <v>0</v>
      </c>
    </row>
    <row r="312" spans="1:8" ht="16.5" customHeight="1" x14ac:dyDescent="0.25">
      <c r="A312" s="151" t="s">
        <v>1165</v>
      </c>
      <c r="B312" s="124" t="s">
        <v>337</v>
      </c>
      <c r="C312" s="106">
        <f t="shared" si="23"/>
        <v>0</v>
      </c>
      <c r="D312" s="106">
        <f t="shared" si="23"/>
        <v>0</v>
      </c>
      <c r="E312" s="106">
        <f t="shared" si="22"/>
        <v>0</v>
      </c>
      <c r="F312" s="106">
        <f t="shared" si="24"/>
        <v>0</v>
      </c>
      <c r="G312" s="106">
        <f t="shared" si="24"/>
        <v>0</v>
      </c>
    </row>
    <row r="313" spans="1:8" ht="16.5" customHeight="1" x14ac:dyDescent="0.25">
      <c r="A313" s="151" t="s">
        <v>1166</v>
      </c>
      <c r="B313" s="124" t="s">
        <v>338</v>
      </c>
      <c r="C313" s="106">
        <f t="shared" si="23"/>
        <v>0</v>
      </c>
      <c r="D313" s="106">
        <f t="shared" si="23"/>
        <v>0</v>
      </c>
      <c r="E313" s="106">
        <f t="shared" si="22"/>
        <v>0</v>
      </c>
      <c r="F313" s="106">
        <f t="shared" si="24"/>
        <v>0</v>
      </c>
      <c r="G313" s="106">
        <f t="shared" si="24"/>
        <v>0</v>
      </c>
    </row>
    <row r="314" spans="1:8" ht="3" customHeight="1" x14ac:dyDescent="0.25">
      <c r="A314" s="126" t="s">
        <v>301</v>
      </c>
      <c r="B314" s="135" t="s">
        <v>303</v>
      </c>
      <c r="C314" s="107">
        <f>C316+C324+C325+C326</f>
        <v>0</v>
      </c>
      <c r="D314" s="107">
        <f>D316+D324+D325+D326</f>
        <v>0</v>
      </c>
      <c r="E314" s="127">
        <f t="shared" si="22"/>
        <v>0</v>
      </c>
      <c r="F314" s="107">
        <f>F316+F324+F325+F326</f>
        <v>0</v>
      </c>
      <c r="G314" s="107">
        <f>G316+G324+G325+G326</f>
        <v>0</v>
      </c>
      <c r="H314" s="101" t="s">
        <v>347</v>
      </c>
    </row>
    <row r="315" spans="1:8" ht="0.75" customHeight="1" x14ac:dyDescent="0.25">
      <c r="A315" s="126"/>
      <c r="B315" s="128" t="s">
        <v>329</v>
      </c>
      <c r="C315" s="107"/>
      <c r="D315" s="107"/>
      <c r="E315" s="127">
        <f t="shared" si="22"/>
        <v>0</v>
      </c>
      <c r="F315" s="107"/>
      <c r="G315" s="107"/>
    </row>
    <row r="316" spans="1:8" ht="16.5" customHeight="1" x14ac:dyDescent="0.25">
      <c r="A316" s="151" t="s">
        <v>1157</v>
      </c>
      <c r="B316" s="129" t="s">
        <v>330</v>
      </c>
      <c r="C316" s="107">
        <f>SUM(C317:C323)</f>
        <v>0</v>
      </c>
      <c r="D316" s="107">
        <f>SUM(D317:D323)</f>
        <v>0</v>
      </c>
      <c r="E316" s="127">
        <f t="shared" si="22"/>
        <v>0</v>
      </c>
      <c r="F316" s="107">
        <f>SUM(F317:F323)</f>
        <v>0</v>
      </c>
      <c r="G316" s="107">
        <f>SUM(G317:G323)</f>
        <v>0</v>
      </c>
    </row>
    <row r="317" spans="1:8" ht="16.5" customHeight="1" x14ac:dyDescent="0.25">
      <c r="A317" s="151" t="s">
        <v>1158</v>
      </c>
      <c r="B317" s="130" t="s">
        <v>331</v>
      </c>
      <c r="C317" s="107"/>
      <c r="D317" s="107"/>
      <c r="E317" s="127">
        <f t="shared" si="22"/>
        <v>0</v>
      </c>
      <c r="F317" s="107"/>
      <c r="G317" s="107"/>
    </row>
    <row r="318" spans="1:8" ht="16.5" customHeight="1" x14ac:dyDescent="0.25">
      <c r="A318" s="151" t="s">
        <v>1159</v>
      </c>
      <c r="B318" s="130" t="s">
        <v>332</v>
      </c>
      <c r="C318" s="107"/>
      <c r="D318" s="107"/>
      <c r="E318" s="127">
        <f t="shared" ref="E318:E356" si="25">SUM(F318:G318)</f>
        <v>0</v>
      </c>
      <c r="F318" s="107"/>
      <c r="G318" s="107"/>
    </row>
    <row r="319" spans="1:8" ht="16.5" customHeight="1" x14ac:dyDescent="0.25">
      <c r="A319" s="151" t="s">
        <v>1160</v>
      </c>
      <c r="B319" s="130" t="s">
        <v>333</v>
      </c>
      <c r="C319" s="107"/>
      <c r="D319" s="107"/>
      <c r="E319" s="127">
        <f t="shared" si="25"/>
        <v>0</v>
      </c>
      <c r="F319" s="107"/>
      <c r="G319" s="107"/>
    </row>
    <row r="320" spans="1:8" ht="16.5" customHeight="1" x14ac:dyDescent="0.25">
      <c r="A320" s="151" t="s">
        <v>1161</v>
      </c>
      <c r="B320" s="130" t="s">
        <v>334</v>
      </c>
      <c r="C320" s="107"/>
      <c r="D320" s="107"/>
      <c r="E320" s="127">
        <f t="shared" si="25"/>
        <v>0</v>
      </c>
      <c r="F320" s="107"/>
      <c r="G320" s="107"/>
    </row>
    <row r="321" spans="1:8" ht="16.5" customHeight="1" x14ac:dyDescent="0.25">
      <c r="A321" s="151" t="s">
        <v>1162</v>
      </c>
      <c r="B321" s="130" t="s">
        <v>65</v>
      </c>
      <c r="C321" s="107"/>
      <c r="D321" s="107"/>
      <c r="E321" s="127">
        <f t="shared" si="25"/>
        <v>0</v>
      </c>
      <c r="F321" s="107"/>
      <c r="G321" s="107"/>
    </row>
    <row r="322" spans="1:8" ht="16.5" customHeight="1" x14ac:dyDescent="0.25">
      <c r="A322" s="151" t="s">
        <v>1163</v>
      </c>
      <c r="B322" s="130" t="s">
        <v>281</v>
      </c>
      <c r="C322" s="107"/>
      <c r="D322" s="107"/>
      <c r="E322" s="127">
        <f t="shared" si="25"/>
        <v>0</v>
      </c>
      <c r="F322" s="107"/>
      <c r="G322" s="107"/>
    </row>
    <row r="323" spans="1:8" ht="16.5" customHeight="1" x14ac:dyDescent="0.25">
      <c r="A323" s="151" t="s">
        <v>1164</v>
      </c>
      <c r="B323" s="130" t="s">
        <v>335</v>
      </c>
      <c r="C323" s="107"/>
      <c r="D323" s="107"/>
      <c r="E323" s="127">
        <f t="shared" si="25"/>
        <v>0</v>
      </c>
      <c r="F323" s="107"/>
      <c r="G323" s="107"/>
    </row>
    <row r="324" spans="1:8" ht="16.5" customHeight="1" x14ac:dyDescent="0.25">
      <c r="A324" s="151" t="s">
        <v>122</v>
      </c>
      <c r="B324" s="129" t="s">
        <v>336</v>
      </c>
      <c r="C324" s="107"/>
      <c r="D324" s="107"/>
      <c r="E324" s="127">
        <f t="shared" si="25"/>
        <v>0</v>
      </c>
      <c r="F324" s="107"/>
      <c r="G324" s="107"/>
    </row>
    <row r="325" spans="1:8" ht="16.5" customHeight="1" x14ac:dyDescent="0.25">
      <c r="A325" s="151" t="s">
        <v>1165</v>
      </c>
      <c r="B325" s="129" t="s">
        <v>337</v>
      </c>
      <c r="C325" s="107"/>
      <c r="D325" s="107"/>
      <c r="E325" s="127">
        <f t="shared" si="25"/>
        <v>0</v>
      </c>
      <c r="F325" s="107"/>
      <c r="G325" s="107"/>
    </row>
    <row r="326" spans="1:8" ht="3.75" customHeight="1" x14ac:dyDescent="0.25">
      <c r="A326" s="151" t="s">
        <v>1166</v>
      </c>
      <c r="B326" s="129" t="s">
        <v>338</v>
      </c>
      <c r="C326" s="107"/>
      <c r="D326" s="107"/>
      <c r="E326" s="127">
        <f t="shared" si="25"/>
        <v>0</v>
      </c>
      <c r="F326" s="107"/>
      <c r="G326" s="107"/>
    </row>
    <row r="327" spans="1:8" ht="22.5" customHeight="1" x14ac:dyDescent="0.25">
      <c r="A327" s="126" t="s">
        <v>302</v>
      </c>
      <c r="B327" s="135" t="s">
        <v>304</v>
      </c>
      <c r="C327" s="107">
        <f>C329+C337+C338+C339</f>
        <v>0</v>
      </c>
      <c r="D327" s="107">
        <f>D329+D337+D338+D339</f>
        <v>0</v>
      </c>
      <c r="E327" s="127">
        <f t="shared" si="25"/>
        <v>0</v>
      </c>
      <c r="F327" s="107">
        <f>F329+F337+F338+F339</f>
        <v>0</v>
      </c>
      <c r="G327" s="107">
        <f>G329+G337+G338+G339</f>
        <v>0</v>
      </c>
      <c r="H327" s="101" t="s">
        <v>347</v>
      </c>
    </row>
    <row r="328" spans="1:8" ht="16.5" customHeight="1" x14ac:dyDescent="0.25">
      <c r="A328" s="126"/>
      <c r="B328" s="128" t="s">
        <v>329</v>
      </c>
      <c r="C328" s="107"/>
      <c r="D328" s="107"/>
      <c r="E328" s="127">
        <f t="shared" si="25"/>
        <v>0</v>
      </c>
      <c r="F328" s="107"/>
      <c r="G328" s="107"/>
    </row>
    <row r="329" spans="1:8" ht="16.5" customHeight="1" x14ac:dyDescent="0.25">
      <c r="A329" s="151" t="s">
        <v>1157</v>
      </c>
      <c r="B329" s="129" t="s">
        <v>330</v>
      </c>
      <c r="C329" s="107">
        <f>SUM(C330:C336)</f>
        <v>0</v>
      </c>
      <c r="D329" s="107">
        <f>SUM(D330:D336)</f>
        <v>0</v>
      </c>
      <c r="E329" s="127">
        <f t="shared" si="25"/>
        <v>0</v>
      </c>
      <c r="F329" s="107">
        <f>SUM(F330:F336)</f>
        <v>0</v>
      </c>
      <c r="G329" s="107">
        <f>SUM(G330:G336)</f>
        <v>0</v>
      </c>
    </row>
    <row r="330" spans="1:8" ht="16.5" customHeight="1" x14ac:dyDescent="0.25">
      <c r="A330" s="151" t="s">
        <v>1158</v>
      </c>
      <c r="B330" s="130" t="s">
        <v>331</v>
      </c>
      <c r="C330" s="107"/>
      <c r="D330" s="107"/>
      <c r="E330" s="127">
        <f t="shared" si="25"/>
        <v>0</v>
      </c>
      <c r="F330" s="107"/>
      <c r="G330" s="107"/>
    </row>
    <row r="331" spans="1:8" ht="16.5" customHeight="1" x14ac:dyDescent="0.25">
      <c r="A331" s="151" t="s">
        <v>1159</v>
      </c>
      <c r="B331" s="130" t="s">
        <v>332</v>
      </c>
      <c r="C331" s="107"/>
      <c r="D331" s="107"/>
      <c r="E331" s="127">
        <f t="shared" si="25"/>
        <v>0</v>
      </c>
      <c r="F331" s="107"/>
      <c r="G331" s="107"/>
    </row>
    <row r="332" spans="1:8" ht="16.5" customHeight="1" x14ac:dyDescent="0.25">
      <c r="A332" s="151" t="s">
        <v>1160</v>
      </c>
      <c r="B332" s="130" t="s">
        <v>333</v>
      </c>
      <c r="C332" s="107"/>
      <c r="D332" s="107"/>
      <c r="E332" s="127">
        <f t="shared" si="25"/>
        <v>0</v>
      </c>
      <c r="F332" s="107"/>
      <c r="G332" s="107"/>
    </row>
    <row r="333" spans="1:8" ht="16.5" customHeight="1" x14ac:dyDescent="0.25">
      <c r="A333" s="151" t="s">
        <v>1161</v>
      </c>
      <c r="B333" s="130" t="s">
        <v>334</v>
      </c>
      <c r="C333" s="107"/>
      <c r="D333" s="107"/>
      <c r="E333" s="127">
        <f t="shared" si="25"/>
        <v>0</v>
      </c>
      <c r="F333" s="107"/>
      <c r="G333" s="107"/>
    </row>
    <row r="334" spans="1:8" ht="16.5" customHeight="1" x14ac:dyDescent="0.25">
      <c r="A334" s="151" t="s">
        <v>1162</v>
      </c>
      <c r="B334" s="130" t="s">
        <v>65</v>
      </c>
      <c r="C334" s="107"/>
      <c r="D334" s="107"/>
      <c r="E334" s="127">
        <f t="shared" si="25"/>
        <v>0</v>
      </c>
      <c r="F334" s="107"/>
      <c r="G334" s="107"/>
    </row>
    <row r="335" spans="1:8" ht="16.5" customHeight="1" x14ac:dyDescent="0.25">
      <c r="A335" s="151" t="s">
        <v>1163</v>
      </c>
      <c r="B335" s="130" t="s">
        <v>281</v>
      </c>
      <c r="C335" s="107"/>
      <c r="D335" s="107"/>
      <c r="E335" s="127">
        <f t="shared" si="25"/>
        <v>0</v>
      </c>
      <c r="F335" s="107"/>
      <c r="G335" s="107"/>
    </row>
    <row r="336" spans="1:8" ht="16.5" customHeight="1" x14ac:dyDescent="0.25">
      <c r="A336" s="151" t="s">
        <v>1164</v>
      </c>
      <c r="B336" s="130" t="s">
        <v>335</v>
      </c>
      <c r="C336" s="107"/>
      <c r="D336" s="107"/>
      <c r="E336" s="127">
        <f t="shared" si="25"/>
        <v>0</v>
      </c>
      <c r="F336" s="107"/>
      <c r="G336" s="107"/>
    </row>
    <row r="337" spans="1:8" ht="16.5" customHeight="1" x14ac:dyDescent="0.25">
      <c r="A337" s="151" t="s">
        <v>122</v>
      </c>
      <c r="B337" s="129" t="s">
        <v>336</v>
      </c>
      <c r="C337" s="107"/>
      <c r="D337" s="107"/>
      <c r="E337" s="127">
        <f t="shared" si="25"/>
        <v>0</v>
      </c>
      <c r="F337" s="107"/>
      <c r="G337" s="107"/>
    </row>
    <row r="338" spans="1:8" ht="16.5" customHeight="1" x14ac:dyDescent="0.25">
      <c r="A338" s="151" t="s">
        <v>1165</v>
      </c>
      <c r="B338" s="129" t="s">
        <v>337</v>
      </c>
      <c r="C338" s="107"/>
      <c r="D338" s="107"/>
      <c r="E338" s="127">
        <f t="shared" si="25"/>
        <v>0</v>
      </c>
      <c r="F338" s="107"/>
      <c r="G338" s="107"/>
    </row>
    <row r="339" spans="1:8" ht="16.5" customHeight="1" x14ac:dyDescent="0.25">
      <c r="A339" s="151" t="s">
        <v>1166</v>
      </c>
      <c r="B339" s="129" t="s">
        <v>338</v>
      </c>
      <c r="C339" s="107"/>
      <c r="D339" s="107"/>
      <c r="E339" s="127">
        <f t="shared" si="25"/>
        <v>0</v>
      </c>
      <c r="F339" s="107"/>
      <c r="G339" s="107"/>
    </row>
    <row r="340" spans="1:8" ht="34.5" customHeight="1" x14ac:dyDescent="0.25">
      <c r="A340" s="143" t="s">
        <v>205</v>
      </c>
      <c r="B340" s="143" t="s">
        <v>29</v>
      </c>
      <c r="C340" s="216">
        <f>C341+C343+C344</f>
        <v>247.89999999999998</v>
      </c>
      <c r="D340" s="216">
        <f>D341+D343+D344</f>
        <v>510</v>
      </c>
      <c r="E340" s="216">
        <f>E341+E343+E344</f>
        <v>0</v>
      </c>
      <c r="F340" s="216">
        <f>F341+F343+F344</f>
        <v>0</v>
      </c>
      <c r="G340" s="216">
        <f>G341+G343+G344</f>
        <v>0</v>
      </c>
      <c r="H340" s="101" t="s">
        <v>345</v>
      </c>
    </row>
    <row r="341" spans="1:8" ht="16.5" customHeight="1" x14ac:dyDescent="0.25">
      <c r="A341" s="151" t="s">
        <v>1157</v>
      </c>
      <c r="B341" s="124" t="s">
        <v>330</v>
      </c>
      <c r="C341" s="110">
        <f>SUM(C342:C342)</f>
        <v>49.3</v>
      </c>
      <c r="D341" s="110">
        <f>SUM(D342:D342)</f>
        <v>0</v>
      </c>
      <c r="E341" s="106">
        <f t="shared" si="25"/>
        <v>0</v>
      </c>
      <c r="F341" s="110">
        <f>SUM(F342:F342)</f>
        <v>0</v>
      </c>
      <c r="G341" s="110">
        <f>SUM(G342:G342)</f>
        <v>0</v>
      </c>
    </row>
    <row r="342" spans="1:8" ht="16.5" customHeight="1" x14ac:dyDescent="0.25">
      <c r="A342" s="151" t="s">
        <v>1164</v>
      </c>
      <c r="B342" s="125" t="s">
        <v>335</v>
      </c>
      <c r="C342" s="110">
        <v>49.3</v>
      </c>
      <c r="D342" s="110"/>
      <c r="E342" s="106">
        <f t="shared" si="25"/>
        <v>0</v>
      </c>
      <c r="F342" s="110"/>
      <c r="G342" s="110"/>
    </row>
    <row r="343" spans="1:8" ht="16.5" customHeight="1" x14ac:dyDescent="0.25">
      <c r="A343" s="151" t="s">
        <v>122</v>
      </c>
      <c r="B343" s="124" t="s">
        <v>336</v>
      </c>
      <c r="C343" s="110">
        <v>187.9</v>
      </c>
      <c r="D343" s="110">
        <v>510</v>
      </c>
      <c r="E343" s="106">
        <f t="shared" si="25"/>
        <v>0</v>
      </c>
      <c r="F343" s="110"/>
      <c r="G343" s="110"/>
    </row>
    <row r="344" spans="1:8" ht="16.5" customHeight="1" x14ac:dyDescent="0.25">
      <c r="A344" s="151" t="s">
        <v>1166</v>
      </c>
      <c r="B344" s="124" t="s">
        <v>338</v>
      </c>
      <c r="C344" s="110">
        <v>10.7</v>
      </c>
      <c r="D344" s="110"/>
      <c r="E344" s="106">
        <f t="shared" si="25"/>
        <v>0</v>
      </c>
      <c r="F344" s="110"/>
      <c r="G344" s="110"/>
    </row>
    <row r="345" spans="1:8" ht="35.25" customHeight="1" x14ac:dyDescent="0.25">
      <c r="A345" s="143" t="s">
        <v>206</v>
      </c>
      <c r="B345" s="143" t="s">
        <v>271</v>
      </c>
      <c r="C345" s="216">
        <f>C346+C348+C349</f>
        <v>308.7</v>
      </c>
      <c r="D345" s="216">
        <f>D346+D348+D349</f>
        <v>970</v>
      </c>
      <c r="E345" s="216">
        <f>E346+E348+E349</f>
        <v>0</v>
      </c>
      <c r="F345" s="216">
        <f>F346+F348+F349</f>
        <v>0</v>
      </c>
      <c r="G345" s="216">
        <f>G346+G348+G349</f>
        <v>0</v>
      </c>
      <c r="H345" s="101" t="s">
        <v>345</v>
      </c>
    </row>
    <row r="346" spans="1:8" ht="16.5" customHeight="1" x14ac:dyDescent="0.25">
      <c r="A346" s="151" t="s">
        <v>1157</v>
      </c>
      <c r="B346" s="124" t="s">
        <v>330</v>
      </c>
      <c r="C346" s="110">
        <f>SUM(C347:C347)</f>
        <v>239.1</v>
      </c>
      <c r="D346" s="110">
        <f>SUM(D347:D347)</f>
        <v>62</v>
      </c>
      <c r="E346" s="106">
        <f t="shared" si="25"/>
        <v>0</v>
      </c>
      <c r="F346" s="110">
        <f>SUM(F347:F347)</f>
        <v>0</v>
      </c>
      <c r="G346" s="110">
        <f>SUM(G347:G347)</f>
        <v>0</v>
      </c>
    </row>
    <row r="347" spans="1:8" ht="16.5" customHeight="1" x14ac:dyDescent="0.25">
      <c r="A347" s="151" t="s">
        <v>1164</v>
      </c>
      <c r="B347" s="125" t="s">
        <v>335</v>
      </c>
      <c r="C347" s="110">
        <v>239.1</v>
      </c>
      <c r="D347" s="110">
        <v>62</v>
      </c>
      <c r="E347" s="106">
        <f t="shared" si="25"/>
        <v>0</v>
      </c>
      <c r="F347" s="110"/>
      <c r="G347" s="110"/>
    </row>
    <row r="348" spans="1:8" ht="16.5" customHeight="1" x14ac:dyDescent="0.25">
      <c r="A348" s="151" t="s">
        <v>122</v>
      </c>
      <c r="B348" s="124" t="s">
        <v>336</v>
      </c>
      <c r="C348" s="110"/>
      <c r="D348" s="110">
        <v>908</v>
      </c>
      <c r="E348" s="106">
        <f t="shared" si="25"/>
        <v>0</v>
      </c>
      <c r="F348" s="110"/>
      <c r="G348" s="110"/>
    </row>
    <row r="349" spans="1:8" ht="16.5" customHeight="1" x14ac:dyDescent="0.25">
      <c r="A349" s="151" t="s">
        <v>1166</v>
      </c>
      <c r="B349" s="124" t="s">
        <v>338</v>
      </c>
      <c r="C349" s="110">
        <v>69.599999999999994</v>
      </c>
      <c r="D349" s="110"/>
      <c r="E349" s="106">
        <f t="shared" si="25"/>
        <v>0</v>
      </c>
      <c r="F349" s="110"/>
      <c r="G349" s="110"/>
    </row>
    <row r="350" spans="1:8" ht="33.75" customHeight="1" x14ac:dyDescent="0.25">
      <c r="A350" s="143" t="s">
        <v>207</v>
      </c>
      <c r="B350" s="143" t="s">
        <v>6</v>
      </c>
      <c r="C350" s="216">
        <f>C351+C353+C354</f>
        <v>69.7</v>
      </c>
      <c r="D350" s="216">
        <f>D351+D353+D354</f>
        <v>290</v>
      </c>
      <c r="E350" s="216">
        <f>E351+E353+E354</f>
        <v>320</v>
      </c>
      <c r="F350" s="216">
        <f>F351+F353+F354</f>
        <v>0</v>
      </c>
      <c r="G350" s="216">
        <f>G351+G353+G354</f>
        <v>320</v>
      </c>
      <c r="H350" s="101" t="s">
        <v>345</v>
      </c>
    </row>
    <row r="351" spans="1:8" ht="16.5" customHeight="1" x14ac:dyDescent="0.25">
      <c r="A351" s="151" t="s">
        <v>1157</v>
      </c>
      <c r="B351" s="124" t="s">
        <v>330</v>
      </c>
      <c r="C351" s="110">
        <f>SUM(C352:C352)</f>
        <v>0</v>
      </c>
      <c r="D351" s="110">
        <f>SUM(D352:D352)</f>
        <v>80</v>
      </c>
      <c r="E351" s="106">
        <f t="shared" si="25"/>
        <v>80</v>
      </c>
      <c r="F351" s="110">
        <f>SUM(F352:F352)</f>
        <v>0</v>
      </c>
      <c r="G351" s="110">
        <f>SUM(G352:G352)</f>
        <v>80</v>
      </c>
    </row>
    <row r="352" spans="1:8" ht="16.5" customHeight="1" x14ac:dyDescent="0.25">
      <c r="A352" s="151" t="s">
        <v>1164</v>
      </c>
      <c r="B352" s="125" t="s">
        <v>335</v>
      </c>
      <c r="C352" s="110"/>
      <c r="D352" s="110">
        <v>80</v>
      </c>
      <c r="E352" s="106">
        <f t="shared" si="25"/>
        <v>80</v>
      </c>
      <c r="F352" s="110"/>
      <c r="G352" s="110">
        <v>80</v>
      </c>
    </row>
    <row r="353" spans="1:8" ht="16.5" customHeight="1" x14ac:dyDescent="0.25">
      <c r="A353" s="151" t="s">
        <v>122</v>
      </c>
      <c r="B353" s="124" t="s">
        <v>336</v>
      </c>
      <c r="C353" s="110">
        <v>65.400000000000006</v>
      </c>
      <c r="D353" s="110">
        <v>210</v>
      </c>
      <c r="E353" s="106">
        <f t="shared" si="25"/>
        <v>240</v>
      </c>
      <c r="F353" s="110"/>
      <c r="G353" s="110">
        <v>240</v>
      </c>
    </row>
    <row r="354" spans="1:8" ht="16.5" customHeight="1" x14ac:dyDescent="0.25">
      <c r="A354" s="151" t="s">
        <v>1166</v>
      </c>
      <c r="B354" s="124" t="s">
        <v>338</v>
      </c>
      <c r="C354" s="110">
        <v>4.3</v>
      </c>
      <c r="D354" s="110"/>
      <c r="E354" s="106">
        <f t="shared" si="25"/>
        <v>0</v>
      </c>
      <c r="F354" s="110"/>
      <c r="G354" s="110"/>
    </row>
    <row r="355" spans="1:8" ht="44.25" customHeight="1" x14ac:dyDescent="0.25">
      <c r="A355" s="143" t="s">
        <v>316</v>
      </c>
      <c r="B355" s="143" t="s">
        <v>1080</v>
      </c>
      <c r="C355" s="216">
        <f>C356+C358</f>
        <v>0</v>
      </c>
      <c r="D355" s="216">
        <f>D356+D358</f>
        <v>612.6</v>
      </c>
      <c r="E355" s="216">
        <f>E356+E358</f>
        <v>650</v>
      </c>
      <c r="F355" s="216">
        <f>F356+F358</f>
        <v>0</v>
      </c>
      <c r="G355" s="216">
        <f>G356+G358</f>
        <v>650</v>
      </c>
      <c r="H355" s="101" t="s">
        <v>345</v>
      </c>
    </row>
    <row r="356" spans="1:8" ht="16.5" customHeight="1" x14ac:dyDescent="0.25">
      <c r="A356" s="151" t="s">
        <v>1157</v>
      </c>
      <c r="B356" s="124" t="s">
        <v>330</v>
      </c>
      <c r="C356" s="110">
        <f>SUM(C357:C357)</f>
        <v>0</v>
      </c>
      <c r="D356" s="110">
        <f>SUM(D357:D357)</f>
        <v>262.60000000000002</v>
      </c>
      <c r="E356" s="106">
        <f t="shared" si="25"/>
        <v>0</v>
      </c>
      <c r="F356" s="110">
        <f>SUM(F357:F357)</f>
        <v>0</v>
      </c>
      <c r="G356" s="110">
        <f>SUM(G357:G357)</f>
        <v>0</v>
      </c>
    </row>
    <row r="357" spans="1:8" ht="16.5" customHeight="1" x14ac:dyDescent="0.25">
      <c r="A357" s="151" t="s">
        <v>1159</v>
      </c>
      <c r="B357" s="125" t="s">
        <v>332</v>
      </c>
      <c r="C357" s="110"/>
      <c r="D357" s="110">
        <v>262.60000000000002</v>
      </c>
      <c r="E357" s="106">
        <f>SUM(F357:G357)</f>
        <v>0</v>
      </c>
      <c r="F357" s="110"/>
      <c r="G357" s="110"/>
    </row>
    <row r="358" spans="1:8" ht="16.5" customHeight="1" x14ac:dyDescent="0.25">
      <c r="A358" s="151" t="s">
        <v>122</v>
      </c>
      <c r="B358" s="124" t="s">
        <v>336</v>
      </c>
      <c r="C358" s="110"/>
      <c r="D358" s="110">
        <v>350</v>
      </c>
      <c r="E358" s="106">
        <f>SUM(F358:G358)</f>
        <v>650</v>
      </c>
      <c r="F358" s="110"/>
      <c r="G358" s="110">
        <v>650</v>
      </c>
    </row>
    <row r="359" spans="1:8" ht="33" customHeight="1" x14ac:dyDescent="0.25">
      <c r="A359" s="214" t="s">
        <v>214</v>
      </c>
      <c r="B359" s="214" t="s">
        <v>215</v>
      </c>
      <c r="C359" s="215">
        <f>C372+C381+C410+C423</f>
        <v>6558.6999999999989</v>
      </c>
      <c r="D359" s="215">
        <f>D372+D381+D410+D423</f>
        <v>5625.1</v>
      </c>
      <c r="E359" s="215">
        <f>SUM(F359:G359)</f>
        <v>6098.2</v>
      </c>
      <c r="F359" s="215">
        <f>F372+F381+F410+F423</f>
        <v>3.2</v>
      </c>
      <c r="G359" s="215">
        <f>G372+G381+G410+G423</f>
        <v>6095</v>
      </c>
      <c r="H359" s="101" t="s">
        <v>345</v>
      </c>
    </row>
    <row r="360" spans="1:8" ht="16.5" customHeight="1" x14ac:dyDescent="0.25">
      <c r="A360" s="118"/>
      <c r="B360" s="119" t="s">
        <v>329</v>
      </c>
      <c r="C360" s="105"/>
      <c r="D360" s="105"/>
      <c r="E360" s="105">
        <f>SUM(F360:G360)</f>
        <v>0</v>
      </c>
      <c r="F360" s="105"/>
      <c r="G360" s="105"/>
    </row>
    <row r="361" spans="1:8" ht="16.5" customHeight="1" x14ac:dyDescent="0.25">
      <c r="A361" s="151" t="s">
        <v>1157</v>
      </c>
      <c r="B361" s="120" t="s">
        <v>330</v>
      </c>
      <c r="C361" s="105">
        <f t="shared" ref="C361:G363" si="26">C374+C383+C412+C425</f>
        <v>6290.5999999999995</v>
      </c>
      <c r="D361" s="105">
        <f t="shared" si="26"/>
        <v>5315.1</v>
      </c>
      <c r="E361" s="105">
        <f>E374+E383+E412+E425</f>
        <v>6095</v>
      </c>
      <c r="F361" s="105">
        <f>F374+F383+F412+F425</f>
        <v>0</v>
      </c>
      <c r="G361" s="105">
        <f>G374+G383+G412+G425</f>
        <v>6095</v>
      </c>
    </row>
    <row r="362" spans="1:8" ht="16.5" customHeight="1" x14ac:dyDescent="0.25">
      <c r="A362" s="151" t="s">
        <v>1158</v>
      </c>
      <c r="B362" s="121" t="s">
        <v>331</v>
      </c>
      <c r="C362" s="105">
        <f t="shared" si="26"/>
        <v>0</v>
      </c>
      <c r="D362" s="105">
        <f t="shared" si="26"/>
        <v>0</v>
      </c>
      <c r="E362" s="105">
        <f t="shared" si="26"/>
        <v>3893.7</v>
      </c>
      <c r="F362" s="105">
        <f t="shared" si="26"/>
        <v>0</v>
      </c>
      <c r="G362" s="105">
        <f t="shared" si="26"/>
        <v>3893.7</v>
      </c>
    </row>
    <row r="363" spans="1:8" ht="16.5" customHeight="1" x14ac:dyDescent="0.25">
      <c r="A363" s="151" t="s">
        <v>1159</v>
      </c>
      <c r="B363" s="121" t="s">
        <v>332</v>
      </c>
      <c r="C363" s="105">
        <f t="shared" si="26"/>
        <v>0</v>
      </c>
      <c r="D363" s="105">
        <f t="shared" si="26"/>
        <v>450</v>
      </c>
      <c r="E363" s="105">
        <f t="shared" si="26"/>
        <v>2161.3000000000002</v>
      </c>
      <c r="F363" s="105">
        <f t="shared" si="26"/>
        <v>0</v>
      </c>
      <c r="G363" s="105">
        <f t="shared" si="26"/>
        <v>2161.3000000000002</v>
      </c>
    </row>
    <row r="364" spans="1:8" ht="16.5" customHeight="1" x14ac:dyDescent="0.25">
      <c r="A364" s="151" t="s">
        <v>1160</v>
      </c>
      <c r="B364" s="121" t="s">
        <v>333</v>
      </c>
      <c r="C364" s="105">
        <f>C415</f>
        <v>0</v>
      </c>
      <c r="D364" s="105">
        <f>D415</f>
        <v>0</v>
      </c>
      <c r="E364" s="105">
        <f>E415</f>
        <v>0</v>
      </c>
      <c r="F364" s="105">
        <f>F415</f>
        <v>0</v>
      </c>
      <c r="G364" s="105">
        <f>G415</f>
        <v>0</v>
      </c>
    </row>
    <row r="365" spans="1:8" ht="16.5" customHeight="1" x14ac:dyDescent="0.25">
      <c r="A365" s="151" t="s">
        <v>1161</v>
      </c>
      <c r="B365" s="121" t="s">
        <v>334</v>
      </c>
      <c r="C365" s="105">
        <f>C377+C386+C416</f>
        <v>6290.2</v>
      </c>
      <c r="D365" s="105">
        <f>D377+D386+D416</f>
        <v>4865.1000000000004</v>
      </c>
      <c r="E365" s="105">
        <f>E377+E386+E416</f>
        <v>0</v>
      </c>
      <c r="F365" s="105">
        <f>F377+F386+F416</f>
        <v>0</v>
      </c>
      <c r="G365" s="105">
        <f>G377+G386+G416</f>
        <v>0</v>
      </c>
    </row>
    <row r="366" spans="1:8" ht="16.5" customHeight="1" x14ac:dyDescent="0.25">
      <c r="A366" s="151" t="s">
        <v>1162</v>
      </c>
      <c r="B366" s="121" t="s">
        <v>65</v>
      </c>
      <c r="C366" s="105">
        <f>C387+C417</f>
        <v>0.4</v>
      </c>
      <c r="D366" s="105">
        <f>D387+D417</f>
        <v>0</v>
      </c>
      <c r="E366" s="105">
        <f>E387+E417</f>
        <v>0</v>
      </c>
      <c r="F366" s="105">
        <f>F387+F417</f>
        <v>0</v>
      </c>
      <c r="G366" s="105">
        <f>G387+G417</f>
        <v>0</v>
      </c>
    </row>
    <row r="367" spans="1:8" ht="16.5" customHeight="1" x14ac:dyDescent="0.25">
      <c r="A367" s="151" t="s">
        <v>1163</v>
      </c>
      <c r="B367" s="121" t="s">
        <v>281</v>
      </c>
      <c r="C367" s="105">
        <f>C378+C388+C418+C428</f>
        <v>0</v>
      </c>
      <c r="D367" s="105">
        <f>D378+D388+D418+D428</f>
        <v>0</v>
      </c>
      <c r="E367" s="105">
        <f>E378+E388+E418+E428</f>
        <v>40</v>
      </c>
      <c r="F367" s="105">
        <f>F378+F388+F418+F428</f>
        <v>0</v>
      </c>
      <c r="G367" s="105">
        <f>G378+G388+G418+G428</f>
        <v>40</v>
      </c>
    </row>
    <row r="368" spans="1:8" ht="16.5" customHeight="1" x14ac:dyDescent="0.25">
      <c r="A368" s="151" t="s">
        <v>1164</v>
      </c>
      <c r="B368" s="121" t="s">
        <v>335</v>
      </c>
      <c r="C368" s="105">
        <f>C419</f>
        <v>0</v>
      </c>
      <c r="D368" s="105">
        <f>D419</f>
        <v>0</v>
      </c>
      <c r="E368" s="105">
        <f>E419</f>
        <v>0</v>
      </c>
      <c r="F368" s="105">
        <f>F419</f>
        <v>0</v>
      </c>
      <c r="G368" s="105">
        <f>G419</f>
        <v>0</v>
      </c>
    </row>
    <row r="369" spans="1:8" ht="16.5" customHeight="1" x14ac:dyDescent="0.25">
      <c r="A369" s="151" t="s">
        <v>122</v>
      </c>
      <c r="B369" s="120" t="s">
        <v>336</v>
      </c>
      <c r="C369" s="105">
        <f>C379+C389+C420</f>
        <v>267.60000000000002</v>
      </c>
      <c r="D369" s="105">
        <f>D379+D389+D420</f>
        <v>310</v>
      </c>
      <c r="E369" s="105">
        <f>E379+E389+E420</f>
        <v>3.2</v>
      </c>
      <c r="F369" s="105">
        <f>F379+F389+F420</f>
        <v>3.2</v>
      </c>
      <c r="G369" s="105">
        <f>G379+G389+G420</f>
        <v>0</v>
      </c>
    </row>
    <row r="370" spans="1:8" ht="16.5" customHeight="1" x14ac:dyDescent="0.25">
      <c r="A370" s="151" t="s">
        <v>1165</v>
      </c>
      <c r="B370" s="120" t="s">
        <v>337</v>
      </c>
      <c r="C370" s="105">
        <f>C421</f>
        <v>0</v>
      </c>
      <c r="D370" s="105">
        <f>D421</f>
        <v>0</v>
      </c>
      <c r="E370" s="105">
        <f>E421</f>
        <v>0</v>
      </c>
      <c r="F370" s="105">
        <f>F421</f>
        <v>0</v>
      </c>
      <c r="G370" s="105">
        <f>G421</f>
        <v>0</v>
      </c>
    </row>
    <row r="371" spans="1:8" ht="16.5" customHeight="1" x14ac:dyDescent="0.25">
      <c r="A371" s="151" t="s">
        <v>1166</v>
      </c>
      <c r="B371" s="120" t="s">
        <v>338</v>
      </c>
      <c r="C371" s="105">
        <f>C380+C422</f>
        <v>0.5</v>
      </c>
      <c r="D371" s="105">
        <f>D380+D422</f>
        <v>0</v>
      </c>
      <c r="E371" s="105">
        <f>E380+E422</f>
        <v>0</v>
      </c>
      <c r="F371" s="105">
        <f>F380+F422</f>
        <v>0</v>
      </c>
      <c r="G371" s="105">
        <f>G380+G422</f>
        <v>0</v>
      </c>
    </row>
    <row r="372" spans="1:8" ht="24" customHeight="1" x14ac:dyDescent="0.25">
      <c r="A372" s="144" t="s">
        <v>216</v>
      </c>
      <c r="B372" s="144" t="s">
        <v>218</v>
      </c>
      <c r="C372" s="222">
        <f>C374+C379+C380</f>
        <v>5427.9</v>
      </c>
      <c r="D372" s="222">
        <f>D374+D379+D380</f>
        <v>4800</v>
      </c>
      <c r="E372" s="222">
        <f>E374+E379+E380</f>
        <v>4664.8</v>
      </c>
      <c r="F372" s="222">
        <f>F374+F379+F380</f>
        <v>0</v>
      </c>
      <c r="G372" s="222">
        <f>G374+G379+G380</f>
        <v>4664.8</v>
      </c>
      <c r="H372" s="101" t="s">
        <v>345</v>
      </c>
    </row>
    <row r="373" spans="1:8" ht="16.5" customHeight="1" x14ac:dyDescent="0.25">
      <c r="A373" s="122"/>
      <c r="B373" s="123" t="s">
        <v>329</v>
      </c>
      <c r="C373" s="110"/>
      <c r="D373" s="110"/>
      <c r="E373" s="106">
        <f t="shared" ref="E373:E382" si="27">SUM(F373:G373)</f>
        <v>0</v>
      </c>
      <c r="F373" s="110"/>
      <c r="G373" s="110"/>
    </row>
    <row r="374" spans="1:8" ht="16.5" customHeight="1" x14ac:dyDescent="0.25">
      <c r="A374" s="151" t="s">
        <v>1157</v>
      </c>
      <c r="B374" s="124" t="s">
        <v>330</v>
      </c>
      <c r="C374" s="110">
        <f>SUM(C375:C378)</f>
        <v>5385.7</v>
      </c>
      <c r="D374" s="110">
        <f>SUM(D375:D378)</f>
        <v>4800</v>
      </c>
      <c r="E374" s="106">
        <f t="shared" si="27"/>
        <v>4664.8</v>
      </c>
      <c r="F374" s="110">
        <f>SUM(F375:F378)</f>
        <v>0</v>
      </c>
      <c r="G374" s="110">
        <f>SUM(G375:G378)</f>
        <v>4664.8</v>
      </c>
    </row>
    <row r="375" spans="1:8" ht="16.5" customHeight="1" x14ac:dyDescent="0.25">
      <c r="A375" s="151" t="s">
        <v>1158</v>
      </c>
      <c r="B375" s="125" t="s">
        <v>331</v>
      </c>
      <c r="C375" s="110"/>
      <c r="D375" s="110"/>
      <c r="E375" s="106">
        <f t="shared" si="27"/>
        <v>3484.5</v>
      </c>
      <c r="F375" s="110"/>
      <c r="G375" s="110">
        <v>3484.5</v>
      </c>
    </row>
    <row r="376" spans="1:8" ht="16.5" customHeight="1" x14ac:dyDescent="0.25">
      <c r="A376" s="151" t="s">
        <v>1159</v>
      </c>
      <c r="B376" s="125" t="s">
        <v>332</v>
      </c>
      <c r="C376" s="110"/>
      <c r="D376" s="110"/>
      <c r="E376" s="106">
        <f t="shared" si="27"/>
        <v>1144.8</v>
      </c>
      <c r="F376" s="110"/>
      <c r="G376" s="110">
        <v>1144.8</v>
      </c>
    </row>
    <row r="377" spans="1:8" ht="16.5" customHeight="1" x14ac:dyDescent="0.25">
      <c r="A377" s="151" t="s">
        <v>1161</v>
      </c>
      <c r="B377" s="125" t="s">
        <v>334</v>
      </c>
      <c r="C377" s="110">
        <v>5385.7</v>
      </c>
      <c r="D377" s="110">
        <v>4800</v>
      </c>
      <c r="E377" s="106">
        <f t="shared" si="27"/>
        <v>0</v>
      </c>
      <c r="F377" s="110"/>
      <c r="G377" s="110"/>
    </row>
    <row r="378" spans="1:8" ht="16.5" customHeight="1" x14ac:dyDescent="0.25">
      <c r="A378" s="151" t="s">
        <v>1163</v>
      </c>
      <c r="B378" s="125" t="s">
        <v>281</v>
      </c>
      <c r="C378" s="110"/>
      <c r="D378" s="110"/>
      <c r="E378" s="106">
        <f t="shared" si="27"/>
        <v>35.5</v>
      </c>
      <c r="F378" s="110"/>
      <c r="G378" s="110">
        <v>35.5</v>
      </c>
    </row>
    <row r="379" spans="1:8" ht="16.5" customHeight="1" x14ac:dyDescent="0.25">
      <c r="A379" s="151" t="s">
        <v>122</v>
      </c>
      <c r="B379" s="124" t="s">
        <v>336</v>
      </c>
      <c r="C379" s="110">
        <v>41.7</v>
      </c>
      <c r="D379" s="110"/>
      <c r="E379" s="106">
        <f t="shared" si="27"/>
        <v>0</v>
      </c>
      <c r="F379" s="110"/>
      <c r="G379" s="110"/>
    </row>
    <row r="380" spans="1:8" ht="16.5" customHeight="1" x14ac:dyDescent="0.25">
      <c r="A380" s="151" t="s">
        <v>1166</v>
      </c>
      <c r="B380" s="124" t="s">
        <v>338</v>
      </c>
      <c r="C380" s="110">
        <v>0.5</v>
      </c>
      <c r="D380" s="110"/>
      <c r="E380" s="106">
        <f t="shared" si="27"/>
        <v>0</v>
      </c>
      <c r="F380" s="110"/>
      <c r="G380" s="110"/>
    </row>
    <row r="381" spans="1:8" ht="38.25" customHeight="1" x14ac:dyDescent="0.25">
      <c r="A381" s="143" t="s">
        <v>217</v>
      </c>
      <c r="B381" s="143" t="s">
        <v>1081</v>
      </c>
      <c r="C381" s="216">
        <f>C390+C401+C405+C395</f>
        <v>1130.7999999999997</v>
      </c>
      <c r="D381" s="216">
        <f>D390+D401+D405+D395</f>
        <v>825.1</v>
      </c>
      <c r="E381" s="216">
        <f t="shared" si="27"/>
        <v>1066.8</v>
      </c>
      <c r="F381" s="216">
        <f>F390+F401+F405+F395</f>
        <v>3.2</v>
      </c>
      <c r="G381" s="216">
        <f>G390+G401+G405+G395</f>
        <v>1063.5999999999999</v>
      </c>
      <c r="H381" s="101" t="s">
        <v>345</v>
      </c>
    </row>
    <row r="382" spans="1:8" ht="16.5" customHeight="1" x14ac:dyDescent="0.25">
      <c r="A382" s="122"/>
      <c r="B382" s="123" t="s">
        <v>329</v>
      </c>
      <c r="C382" s="106"/>
      <c r="D382" s="106"/>
      <c r="E382" s="106">
        <f t="shared" si="27"/>
        <v>0</v>
      </c>
      <c r="F382" s="106"/>
      <c r="G382" s="106"/>
    </row>
    <row r="383" spans="1:8" ht="16.5" customHeight="1" x14ac:dyDescent="0.25">
      <c r="A383" s="151" t="s">
        <v>1157</v>
      </c>
      <c r="B383" s="124" t="s">
        <v>330</v>
      </c>
      <c r="C383" s="106">
        <f>C391+C397+C402+C406</f>
        <v>904.9</v>
      </c>
      <c r="D383" s="106">
        <f>D391+D397+D402+D406</f>
        <v>515.1</v>
      </c>
      <c r="E383" s="106">
        <f>E391+E397+E402+E406</f>
        <v>1063.5999999999999</v>
      </c>
      <c r="F383" s="106">
        <f>F391+F397+F402+F406</f>
        <v>0</v>
      </c>
      <c r="G383" s="106">
        <f>G391+G397+G402+G406</f>
        <v>1063.5999999999999</v>
      </c>
    </row>
    <row r="384" spans="1:8" ht="16.5" customHeight="1" x14ac:dyDescent="0.25">
      <c r="A384" s="151" t="s">
        <v>1158</v>
      </c>
      <c r="B384" s="125" t="s">
        <v>331</v>
      </c>
      <c r="C384" s="106">
        <f>C398</f>
        <v>0</v>
      </c>
      <c r="D384" s="106">
        <f>D398</f>
        <v>0</v>
      </c>
      <c r="E384" s="106">
        <f>E398</f>
        <v>181.1</v>
      </c>
      <c r="F384" s="106">
        <f>F398</f>
        <v>0</v>
      </c>
      <c r="G384" s="106">
        <f>G398</f>
        <v>181.1</v>
      </c>
    </row>
    <row r="385" spans="1:8" ht="16.5" customHeight="1" x14ac:dyDescent="0.25">
      <c r="A385" s="151" t="s">
        <v>1159</v>
      </c>
      <c r="B385" s="125" t="s">
        <v>332</v>
      </c>
      <c r="C385" s="106">
        <f>C392+C399</f>
        <v>0</v>
      </c>
      <c r="D385" s="106">
        <f>D392+D399</f>
        <v>450</v>
      </c>
      <c r="E385" s="106">
        <f>E392+E399</f>
        <v>880.5</v>
      </c>
      <c r="F385" s="106">
        <f>F392+F399</f>
        <v>0</v>
      </c>
      <c r="G385" s="106">
        <f>G392+G399</f>
        <v>880.5</v>
      </c>
    </row>
    <row r="386" spans="1:8" ht="16.5" customHeight="1" x14ac:dyDescent="0.25">
      <c r="A386" s="151" t="s">
        <v>1161</v>
      </c>
      <c r="B386" s="125" t="s">
        <v>334</v>
      </c>
      <c r="C386" s="106">
        <f>C393+C403+C407</f>
        <v>904.5</v>
      </c>
      <c r="D386" s="106">
        <f>D393+D403+D407</f>
        <v>65.099999999999994</v>
      </c>
      <c r="E386" s="106">
        <f>E393+E403+E407</f>
        <v>0</v>
      </c>
      <c r="F386" s="106">
        <f>F393+F403+F407</f>
        <v>0</v>
      </c>
      <c r="G386" s="106">
        <f>G393+G403+G407</f>
        <v>0</v>
      </c>
    </row>
    <row r="387" spans="1:8" ht="16.5" customHeight="1" x14ac:dyDescent="0.25">
      <c r="A387" s="151" t="s">
        <v>1162</v>
      </c>
      <c r="B387" s="125" t="s">
        <v>65</v>
      </c>
      <c r="C387" s="106">
        <f>C408</f>
        <v>0.4</v>
      </c>
      <c r="D387" s="106">
        <f>D408</f>
        <v>0</v>
      </c>
      <c r="E387" s="106">
        <f>E408</f>
        <v>0</v>
      </c>
      <c r="F387" s="106">
        <f>F408</f>
        <v>0</v>
      </c>
      <c r="G387" s="106">
        <f>G408</f>
        <v>0</v>
      </c>
    </row>
    <row r="388" spans="1:8" ht="16.5" customHeight="1" x14ac:dyDescent="0.25">
      <c r="A388" s="151" t="s">
        <v>1163</v>
      </c>
      <c r="B388" s="125" t="s">
        <v>281</v>
      </c>
      <c r="C388" s="106">
        <f>C400</f>
        <v>0</v>
      </c>
      <c r="D388" s="106">
        <f>D400</f>
        <v>0</v>
      </c>
      <c r="E388" s="106">
        <f>E400</f>
        <v>2</v>
      </c>
      <c r="F388" s="106">
        <f>F400</f>
        <v>0</v>
      </c>
      <c r="G388" s="106">
        <f>G400</f>
        <v>2</v>
      </c>
    </row>
    <row r="389" spans="1:8" ht="16.5" customHeight="1" x14ac:dyDescent="0.25">
      <c r="A389" s="151" t="s">
        <v>122</v>
      </c>
      <c r="B389" s="124" t="s">
        <v>336</v>
      </c>
      <c r="C389" s="106">
        <f>C394+C404+C409</f>
        <v>225.9</v>
      </c>
      <c r="D389" s="106">
        <f>D394+D404+D409</f>
        <v>310</v>
      </c>
      <c r="E389" s="106">
        <f>E394+E404+E409</f>
        <v>3.2</v>
      </c>
      <c r="F389" s="106">
        <f>F394+F404+F409</f>
        <v>3.2</v>
      </c>
      <c r="G389" s="106">
        <f>G394+G404+G409</f>
        <v>0</v>
      </c>
    </row>
    <row r="390" spans="1:8" ht="36.75" customHeight="1" x14ac:dyDescent="0.25">
      <c r="A390" s="217" t="s">
        <v>305</v>
      </c>
      <c r="B390" s="223" t="s">
        <v>3</v>
      </c>
      <c r="C390" s="219">
        <f>C391+C394</f>
        <v>595.69999999999993</v>
      </c>
      <c r="D390" s="219">
        <f>D391+D394</f>
        <v>760</v>
      </c>
      <c r="E390" s="219">
        <f>E391+E394</f>
        <v>803.2</v>
      </c>
      <c r="F390" s="219">
        <f>F391+F394</f>
        <v>3.2</v>
      </c>
      <c r="G390" s="219">
        <f>G391+G394</f>
        <v>800</v>
      </c>
      <c r="H390" s="101" t="s">
        <v>347</v>
      </c>
    </row>
    <row r="391" spans="1:8" ht="16.5" customHeight="1" x14ac:dyDescent="0.25">
      <c r="A391" s="151" t="s">
        <v>1157</v>
      </c>
      <c r="B391" s="129" t="s">
        <v>330</v>
      </c>
      <c r="C391" s="107">
        <f>SUM(C392:C393)</f>
        <v>505.9</v>
      </c>
      <c r="D391" s="107">
        <f>SUM(D392:D393)</f>
        <v>450</v>
      </c>
      <c r="E391" s="127">
        <f>SUM(F391:G391)</f>
        <v>800</v>
      </c>
      <c r="F391" s="107">
        <f>SUM(F392:F393)</f>
        <v>0</v>
      </c>
      <c r="G391" s="107">
        <f>SUM(G392:G393)</f>
        <v>800</v>
      </c>
    </row>
    <row r="392" spans="1:8" ht="16.5" customHeight="1" x14ac:dyDescent="0.25">
      <c r="A392" s="151" t="s">
        <v>1159</v>
      </c>
      <c r="B392" s="130" t="s">
        <v>332</v>
      </c>
      <c r="C392" s="107"/>
      <c r="D392" s="107">
        <v>450</v>
      </c>
      <c r="E392" s="127">
        <f>SUM(F392:G392)</f>
        <v>800</v>
      </c>
      <c r="F392" s="107"/>
      <c r="G392" s="107">
        <v>800</v>
      </c>
    </row>
    <row r="393" spans="1:8" ht="16.5" customHeight="1" x14ac:dyDescent="0.25">
      <c r="A393" s="151" t="s">
        <v>1161</v>
      </c>
      <c r="B393" s="130" t="s">
        <v>334</v>
      </c>
      <c r="C393" s="107">
        <v>505.9</v>
      </c>
      <c r="D393" s="107"/>
      <c r="E393" s="127">
        <f>SUM(F393:G393)</f>
        <v>0</v>
      </c>
      <c r="F393" s="107"/>
      <c r="G393" s="107"/>
    </row>
    <row r="394" spans="1:8" ht="16.5" customHeight="1" x14ac:dyDescent="0.25">
      <c r="A394" s="151" t="s">
        <v>122</v>
      </c>
      <c r="B394" s="129" t="s">
        <v>336</v>
      </c>
      <c r="C394" s="107">
        <v>89.8</v>
      </c>
      <c r="D394" s="107">
        <v>310</v>
      </c>
      <c r="E394" s="127">
        <f>SUM(F394:G394)</f>
        <v>3.2</v>
      </c>
      <c r="F394" s="107">
        <v>3.2</v>
      </c>
      <c r="G394" s="107"/>
    </row>
    <row r="395" spans="1:8" ht="23.25" customHeight="1" x14ac:dyDescent="0.25">
      <c r="A395" s="144" t="s">
        <v>306</v>
      </c>
      <c r="B395" s="224" t="s">
        <v>314</v>
      </c>
      <c r="C395" s="222">
        <f>C397</f>
        <v>0</v>
      </c>
      <c r="D395" s="222">
        <f>D397</f>
        <v>0</v>
      </c>
      <c r="E395" s="222">
        <f>E397</f>
        <v>263.60000000000002</v>
      </c>
      <c r="F395" s="222">
        <f>F397</f>
        <v>0</v>
      </c>
      <c r="G395" s="222">
        <f>G397</f>
        <v>263.60000000000002</v>
      </c>
      <c r="H395" s="101" t="s">
        <v>347</v>
      </c>
    </row>
    <row r="396" spans="1:8" ht="16.5" customHeight="1" x14ac:dyDescent="0.25">
      <c r="A396" s="126"/>
      <c r="B396" s="128" t="s">
        <v>329</v>
      </c>
      <c r="C396" s="107"/>
      <c r="D396" s="107"/>
      <c r="E396" s="127">
        <f>SUM(F396:G396)</f>
        <v>0</v>
      </c>
      <c r="F396" s="107"/>
      <c r="G396" s="107"/>
    </row>
    <row r="397" spans="1:8" ht="16.5" customHeight="1" x14ac:dyDescent="0.25">
      <c r="A397" s="151" t="s">
        <v>1157</v>
      </c>
      <c r="B397" s="129" t="s">
        <v>330</v>
      </c>
      <c r="C397" s="107">
        <f>SUM(C398:C400)</f>
        <v>0</v>
      </c>
      <c r="D397" s="107">
        <f>SUM(D398:D400)</f>
        <v>0</v>
      </c>
      <c r="E397" s="127">
        <f t="shared" ref="E397:E428" si="28">SUM(F397:G397)</f>
        <v>263.60000000000002</v>
      </c>
      <c r="F397" s="107">
        <f>SUM(F398:F400)</f>
        <v>0</v>
      </c>
      <c r="G397" s="107">
        <f>SUM(G398:G400)</f>
        <v>263.60000000000002</v>
      </c>
    </row>
    <row r="398" spans="1:8" ht="16.5" customHeight="1" x14ac:dyDescent="0.25">
      <c r="A398" s="151" t="s">
        <v>1158</v>
      </c>
      <c r="B398" s="130" t="s">
        <v>331</v>
      </c>
      <c r="C398" s="107"/>
      <c r="D398" s="107"/>
      <c r="E398" s="127">
        <f t="shared" si="28"/>
        <v>181.1</v>
      </c>
      <c r="F398" s="107"/>
      <c r="G398" s="107">
        <v>181.1</v>
      </c>
    </row>
    <row r="399" spans="1:8" ht="16.5" customHeight="1" x14ac:dyDescent="0.25">
      <c r="A399" s="151" t="s">
        <v>1159</v>
      </c>
      <c r="B399" s="130" t="s">
        <v>332</v>
      </c>
      <c r="C399" s="107"/>
      <c r="D399" s="107"/>
      <c r="E399" s="127">
        <f t="shared" si="28"/>
        <v>80.5</v>
      </c>
      <c r="F399" s="107"/>
      <c r="G399" s="107">
        <v>80.5</v>
      </c>
    </row>
    <row r="400" spans="1:8" ht="16.5" customHeight="1" x14ac:dyDescent="0.25">
      <c r="A400" s="151" t="s">
        <v>1163</v>
      </c>
      <c r="B400" s="130" t="s">
        <v>281</v>
      </c>
      <c r="C400" s="107"/>
      <c r="D400" s="107"/>
      <c r="E400" s="127">
        <f t="shared" si="28"/>
        <v>2</v>
      </c>
      <c r="F400" s="107"/>
      <c r="G400" s="107">
        <v>2</v>
      </c>
    </row>
    <row r="401" spans="1:8" ht="23.25" customHeight="1" x14ac:dyDescent="0.25">
      <c r="A401" s="217" t="s">
        <v>307</v>
      </c>
      <c r="B401" s="223" t="s">
        <v>276</v>
      </c>
      <c r="C401" s="219">
        <f>C402+C404</f>
        <v>152.29999999999998</v>
      </c>
      <c r="D401" s="219">
        <f>D402+D404</f>
        <v>27.1</v>
      </c>
      <c r="E401" s="219">
        <f>E402+E404</f>
        <v>0</v>
      </c>
      <c r="F401" s="219">
        <f>F402+F404</f>
        <v>0</v>
      </c>
      <c r="G401" s="219">
        <f>G402+G404</f>
        <v>0</v>
      </c>
      <c r="H401" s="101" t="s">
        <v>347</v>
      </c>
    </row>
    <row r="402" spans="1:8" ht="16.5" customHeight="1" x14ac:dyDescent="0.25">
      <c r="A402" s="151" t="s">
        <v>1157</v>
      </c>
      <c r="B402" s="129" t="s">
        <v>330</v>
      </c>
      <c r="C402" s="107">
        <f>SUM(C403:C403)</f>
        <v>142.1</v>
      </c>
      <c r="D402" s="107">
        <f>SUM(D403:D403)</f>
        <v>27.1</v>
      </c>
      <c r="E402" s="127">
        <f t="shared" si="28"/>
        <v>0</v>
      </c>
      <c r="F402" s="107">
        <f>SUM(F403:F403)</f>
        <v>0</v>
      </c>
      <c r="G402" s="107">
        <f>SUM(G403:G403)</f>
        <v>0</v>
      </c>
    </row>
    <row r="403" spans="1:8" ht="16.5" customHeight="1" x14ac:dyDescent="0.25">
      <c r="A403" s="151" t="s">
        <v>1161</v>
      </c>
      <c r="B403" s="130" t="s">
        <v>334</v>
      </c>
      <c r="C403" s="107">
        <v>142.1</v>
      </c>
      <c r="D403" s="107">
        <v>27.1</v>
      </c>
      <c r="E403" s="127">
        <f t="shared" si="28"/>
        <v>0</v>
      </c>
      <c r="F403" s="107"/>
      <c r="G403" s="107"/>
    </row>
    <row r="404" spans="1:8" ht="16.5" customHeight="1" x14ac:dyDescent="0.25">
      <c r="A404" s="151" t="s">
        <v>122</v>
      </c>
      <c r="B404" s="129" t="s">
        <v>336</v>
      </c>
      <c r="C404" s="107">
        <v>10.199999999999999</v>
      </c>
      <c r="D404" s="107"/>
      <c r="E404" s="127">
        <f t="shared" si="28"/>
        <v>0</v>
      </c>
      <c r="F404" s="107"/>
      <c r="G404" s="107"/>
    </row>
    <row r="405" spans="1:8" ht="23.25" customHeight="1" x14ac:dyDescent="0.25">
      <c r="A405" s="217" t="s">
        <v>309</v>
      </c>
      <c r="B405" s="223" t="s">
        <v>277</v>
      </c>
      <c r="C405" s="219">
        <f>C406+C409</f>
        <v>382.79999999999995</v>
      </c>
      <c r="D405" s="219">
        <f>D406+D409</f>
        <v>38</v>
      </c>
      <c r="E405" s="219">
        <f>E406+E409</f>
        <v>0</v>
      </c>
      <c r="F405" s="219">
        <f>F406+F409</f>
        <v>0</v>
      </c>
      <c r="G405" s="219">
        <f>G406+G409</f>
        <v>0</v>
      </c>
      <c r="H405" s="101" t="s">
        <v>347</v>
      </c>
    </row>
    <row r="406" spans="1:8" ht="16.5" customHeight="1" x14ac:dyDescent="0.25">
      <c r="A406" s="151" t="s">
        <v>1157</v>
      </c>
      <c r="B406" s="129" t="s">
        <v>330</v>
      </c>
      <c r="C406" s="107">
        <f>SUM(C407:C408)</f>
        <v>256.89999999999998</v>
      </c>
      <c r="D406" s="107">
        <f>SUM(D407:D408)</f>
        <v>38</v>
      </c>
      <c r="E406" s="127">
        <f t="shared" si="28"/>
        <v>0</v>
      </c>
      <c r="F406" s="107">
        <f>SUM(F407:F408)</f>
        <v>0</v>
      </c>
      <c r="G406" s="107">
        <f>SUM(G407:G408)</f>
        <v>0</v>
      </c>
    </row>
    <row r="407" spans="1:8" ht="16.5" customHeight="1" x14ac:dyDescent="0.25">
      <c r="A407" s="151" t="s">
        <v>1161</v>
      </c>
      <c r="B407" s="130" t="s">
        <v>334</v>
      </c>
      <c r="C407" s="107">
        <v>256.5</v>
      </c>
      <c r="D407" s="107">
        <v>38</v>
      </c>
      <c r="E407" s="127">
        <f t="shared" si="28"/>
        <v>0</v>
      </c>
      <c r="F407" s="107"/>
      <c r="G407" s="107"/>
    </row>
    <row r="408" spans="1:8" ht="16.5" customHeight="1" x14ac:dyDescent="0.25">
      <c r="A408" s="151" t="s">
        <v>1162</v>
      </c>
      <c r="B408" s="130" t="s">
        <v>65</v>
      </c>
      <c r="C408" s="107">
        <v>0.4</v>
      </c>
      <c r="D408" s="107"/>
      <c r="E408" s="127">
        <f t="shared" si="28"/>
        <v>0</v>
      </c>
      <c r="F408" s="107"/>
      <c r="G408" s="107"/>
    </row>
    <row r="409" spans="1:8" ht="16.5" customHeight="1" x14ac:dyDescent="0.25">
      <c r="A409" s="151" t="s">
        <v>122</v>
      </c>
      <c r="B409" s="129" t="s">
        <v>336</v>
      </c>
      <c r="C409" s="107">
        <v>125.9</v>
      </c>
      <c r="D409" s="107"/>
      <c r="E409" s="127">
        <f t="shared" si="28"/>
        <v>0</v>
      </c>
      <c r="F409" s="107"/>
      <c r="G409" s="107"/>
    </row>
    <row r="410" spans="1:8" ht="33.75" customHeight="1" x14ac:dyDescent="0.25">
      <c r="A410" s="144" t="s">
        <v>274</v>
      </c>
      <c r="B410" s="144" t="s">
        <v>308</v>
      </c>
      <c r="C410" s="222">
        <f>C412+C420+C421+C422</f>
        <v>0</v>
      </c>
      <c r="D410" s="222">
        <f>D412+D420+D421+D422</f>
        <v>0</v>
      </c>
      <c r="E410" s="222">
        <f t="shared" si="28"/>
        <v>0</v>
      </c>
      <c r="F410" s="222">
        <f>F412+F420+F421+F422</f>
        <v>0</v>
      </c>
      <c r="G410" s="222">
        <f>G412+G420+G421+G422</f>
        <v>0</v>
      </c>
      <c r="H410" s="101" t="s">
        <v>345</v>
      </c>
    </row>
    <row r="411" spans="1:8" ht="16.5" customHeight="1" x14ac:dyDescent="0.25">
      <c r="A411" s="122"/>
      <c r="B411" s="123" t="s">
        <v>329</v>
      </c>
      <c r="C411" s="110"/>
      <c r="D411" s="110"/>
      <c r="E411" s="106">
        <f t="shared" si="28"/>
        <v>0</v>
      </c>
      <c r="F411" s="110"/>
      <c r="G411" s="110"/>
    </row>
    <row r="412" spans="1:8" ht="16.5" customHeight="1" x14ac:dyDescent="0.25">
      <c r="A412" s="151" t="s">
        <v>1157</v>
      </c>
      <c r="B412" s="124" t="s">
        <v>330</v>
      </c>
      <c r="C412" s="110">
        <f>SUM(C413:C419)</f>
        <v>0</v>
      </c>
      <c r="D412" s="110">
        <f>SUM(D413:D419)</f>
        <v>0</v>
      </c>
      <c r="E412" s="106">
        <f t="shared" si="28"/>
        <v>0</v>
      </c>
      <c r="F412" s="110">
        <f>SUM(F413:F419)</f>
        <v>0</v>
      </c>
      <c r="G412" s="110">
        <f>SUM(G413:G419)</f>
        <v>0</v>
      </c>
    </row>
    <row r="413" spans="1:8" ht="16.5" customHeight="1" x14ac:dyDescent="0.25">
      <c r="A413" s="151" t="s">
        <v>1158</v>
      </c>
      <c r="B413" s="125" t="s">
        <v>331</v>
      </c>
      <c r="C413" s="110"/>
      <c r="D413" s="110"/>
      <c r="E413" s="106">
        <f t="shared" si="28"/>
        <v>0</v>
      </c>
      <c r="F413" s="110"/>
      <c r="G413" s="110"/>
    </row>
    <row r="414" spans="1:8" ht="16.5" customHeight="1" x14ac:dyDescent="0.25">
      <c r="A414" s="151" t="s">
        <v>1159</v>
      </c>
      <c r="B414" s="125" t="s">
        <v>332</v>
      </c>
      <c r="C414" s="110"/>
      <c r="D414" s="110"/>
      <c r="E414" s="106">
        <f t="shared" si="28"/>
        <v>0</v>
      </c>
      <c r="F414" s="110"/>
      <c r="G414" s="110"/>
    </row>
    <row r="415" spans="1:8" ht="16.5" customHeight="1" x14ac:dyDescent="0.25">
      <c r="A415" s="151" t="s">
        <v>1160</v>
      </c>
      <c r="B415" s="125" t="s">
        <v>333</v>
      </c>
      <c r="C415" s="110"/>
      <c r="D415" s="110"/>
      <c r="E415" s="106">
        <f t="shared" si="28"/>
        <v>0</v>
      </c>
      <c r="F415" s="110"/>
      <c r="G415" s="110"/>
    </row>
    <row r="416" spans="1:8" ht="16.5" customHeight="1" x14ac:dyDescent="0.25">
      <c r="A416" s="151" t="s">
        <v>1161</v>
      </c>
      <c r="B416" s="125" t="s">
        <v>334</v>
      </c>
      <c r="C416" s="110"/>
      <c r="D416" s="110"/>
      <c r="E416" s="106">
        <f t="shared" si="28"/>
        <v>0</v>
      </c>
      <c r="F416" s="110"/>
      <c r="G416" s="110"/>
    </row>
    <row r="417" spans="1:8" ht="16.5" customHeight="1" x14ac:dyDescent="0.25">
      <c r="A417" s="151" t="s">
        <v>1162</v>
      </c>
      <c r="B417" s="125" t="s">
        <v>65</v>
      </c>
      <c r="C417" s="110"/>
      <c r="D417" s="110"/>
      <c r="E417" s="106">
        <f t="shared" si="28"/>
        <v>0</v>
      </c>
      <c r="F417" s="110"/>
      <c r="G417" s="110"/>
    </row>
    <row r="418" spans="1:8" ht="16.5" customHeight="1" x14ac:dyDescent="0.25">
      <c r="A418" s="151" t="s">
        <v>1163</v>
      </c>
      <c r="B418" s="125" t="s">
        <v>281</v>
      </c>
      <c r="C418" s="110"/>
      <c r="D418" s="110"/>
      <c r="E418" s="106">
        <f t="shared" si="28"/>
        <v>0</v>
      </c>
      <c r="F418" s="110"/>
      <c r="G418" s="110"/>
    </row>
    <row r="419" spans="1:8" ht="16.5" customHeight="1" x14ac:dyDescent="0.25">
      <c r="A419" s="151" t="s">
        <v>1164</v>
      </c>
      <c r="B419" s="125" t="s">
        <v>335</v>
      </c>
      <c r="C419" s="110"/>
      <c r="D419" s="110"/>
      <c r="E419" s="106">
        <f t="shared" si="28"/>
        <v>0</v>
      </c>
      <c r="F419" s="110"/>
      <c r="G419" s="110"/>
    </row>
    <row r="420" spans="1:8" ht="16.5" customHeight="1" x14ac:dyDescent="0.25">
      <c r="A420" s="151" t="s">
        <v>122</v>
      </c>
      <c r="B420" s="124" t="s">
        <v>336</v>
      </c>
      <c r="C420" s="110"/>
      <c r="D420" s="110"/>
      <c r="E420" s="106">
        <f t="shared" si="28"/>
        <v>0</v>
      </c>
      <c r="F420" s="110"/>
      <c r="G420" s="110"/>
    </row>
    <row r="421" spans="1:8" ht="16.5" customHeight="1" x14ac:dyDescent="0.25">
      <c r="A421" s="151" t="s">
        <v>1165</v>
      </c>
      <c r="B421" s="124" t="s">
        <v>337</v>
      </c>
      <c r="C421" s="110"/>
      <c r="D421" s="110"/>
      <c r="E421" s="106">
        <f t="shared" si="28"/>
        <v>0</v>
      </c>
      <c r="F421" s="110"/>
      <c r="G421" s="110"/>
    </row>
    <row r="422" spans="1:8" ht="16.5" customHeight="1" x14ac:dyDescent="0.25">
      <c r="A422" s="151" t="s">
        <v>1166</v>
      </c>
      <c r="B422" s="124" t="s">
        <v>338</v>
      </c>
      <c r="C422" s="110"/>
      <c r="D422" s="110"/>
      <c r="E422" s="106">
        <f t="shared" si="28"/>
        <v>0</v>
      </c>
      <c r="F422" s="110"/>
      <c r="G422" s="110"/>
    </row>
    <row r="423" spans="1:8" ht="24" customHeight="1" x14ac:dyDescent="0.25">
      <c r="A423" s="144" t="s">
        <v>275</v>
      </c>
      <c r="B423" s="144" t="s">
        <v>327</v>
      </c>
      <c r="C423" s="222">
        <f>C425</f>
        <v>0</v>
      </c>
      <c r="D423" s="222">
        <f>D425</f>
        <v>0</v>
      </c>
      <c r="E423" s="222">
        <f>E425</f>
        <v>366.6</v>
      </c>
      <c r="F423" s="222">
        <f>F425</f>
        <v>0</v>
      </c>
      <c r="G423" s="222">
        <f>G425</f>
        <v>366.6</v>
      </c>
      <c r="H423" s="101" t="s">
        <v>345</v>
      </c>
    </row>
    <row r="424" spans="1:8" ht="16.5" customHeight="1" x14ac:dyDescent="0.25">
      <c r="A424" s="122"/>
      <c r="B424" s="123" t="s">
        <v>329</v>
      </c>
      <c r="C424" s="110"/>
      <c r="D424" s="110"/>
      <c r="E424" s="106">
        <f t="shared" si="28"/>
        <v>0</v>
      </c>
      <c r="F424" s="110"/>
      <c r="G424" s="110"/>
      <c r="H424" s="111"/>
    </row>
    <row r="425" spans="1:8" ht="16.5" customHeight="1" x14ac:dyDescent="0.25">
      <c r="A425" s="151" t="s">
        <v>1157</v>
      </c>
      <c r="B425" s="124" t="s">
        <v>330</v>
      </c>
      <c r="C425" s="110">
        <f>SUM(C426:C428)</f>
        <v>0</v>
      </c>
      <c r="D425" s="110">
        <f>SUM(D426:D428)</f>
        <v>0</v>
      </c>
      <c r="E425" s="106">
        <f t="shared" si="28"/>
        <v>366.6</v>
      </c>
      <c r="F425" s="110">
        <f>SUM(F426:F428)</f>
        <v>0</v>
      </c>
      <c r="G425" s="110">
        <f>SUM(G426:G428)</f>
        <v>366.6</v>
      </c>
      <c r="H425" s="111"/>
    </row>
    <row r="426" spans="1:8" ht="16.5" customHeight="1" x14ac:dyDescent="0.25">
      <c r="A426" s="151" t="s">
        <v>1158</v>
      </c>
      <c r="B426" s="125" t="s">
        <v>331</v>
      </c>
      <c r="C426" s="110"/>
      <c r="D426" s="110"/>
      <c r="E426" s="106">
        <f t="shared" si="28"/>
        <v>228.1</v>
      </c>
      <c r="F426" s="110"/>
      <c r="G426" s="110">
        <v>228.1</v>
      </c>
      <c r="H426" s="111"/>
    </row>
    <row r="427" spans="1:8" ht="16.5" customHeight="1" x14ac:dyDescent="0.25">
      <c r="A427" s="151" t="s">
        <v>1159</v>
      </c>
      <c r="B427" s="125" t="s">
        <v>332</v>
      </c>
      <c r="C427" s="110"/>
      <c r="D427" s="110"/>
      <c r="E427" s="106">
        <f t="shared" si="28"/>
        <v>136</v>
      </c>
      <c r="F427" s="110"/>
      <c r="G427" s="110">
        <v>136</v>
      </c>
      <c r="H427" s="111"/>
    </row>
    <row r="428" spans="1:8" ht="16.5" customHeight="1" x14ac:dyDescent="0.25">
      <c r="A428" s="151" t="s">
        <v>1163</v>
      </c>
      <c r="B428" s="125" t="s">
        <v>281</v>
      </c>
      <c r="C428" s="110"/>
      <c r="D428" s="110"/>
      <c r="E428" s="106">
        <f t="shared" si="28"/>
        <v>2.5</v>
      </c>
      <c r="F428" s="110"/>
      <c r="G428" s="110">
        <v>2.5</v>
      </c>
      <c r="H428" s="111"/>
    </row>
    <row r="429" spans="1:8" ht="33" customHeight="1" x14ac:dyDescent="0.25">
      <c r="A429" s="214" t="s">
        <v>219</v>
      </c>
      <c r="B429" s="214" t="s">
        <v>7</v>
      </c>
      <c r="C429" s="215">
        <f>C439+C448+C450</f>
        <v>9910.6</v>
      </c>
      <c r="D429" s="215">
        <f>D439+D448+D450</f>
        <v>10853.1</v>
      </c>
      <c r="E429" s="215">
        <f>E439+E448+E450</f>
        <v>11000</v>
      </c>
      <c r="F429" s="215">
        <f>F439+F448+F450</f>
        <v>0</v>
      </c>
      <c r="G429" s="215">
        <f>G439+G448+G450</f>
        <v>11000</v>
      </c>
      <c r="H429" s="101" t="s">
        <v>345</v>
      </c>
    </row>
    <row r="430" spans="1:8" ht="16.5" customHeight="1" x14ac:dyDescent="0.25">
      <c r="A430" s="118"/>
      <c r="B430" s="119" t="s">
        <v>329</v>
      </c>
      <c r="C430" s="105"/>
      <c r="D430" s="105"/>
      <c r="E430" s="105">
        <f t="shared" ref="E430:E458" si="29">SUM(F430:G430)</f>
        <v>0</v>
      </c>
      <c r="F430" s="105"/>
      <c r="G430" s="105"/>
    </row>
    <row r="431" spans="1:8" ht="16.5" customHeight="1" x14ac:dyDescent="0.25">
      <c r="A431" s="151" t="s">
        <v>1157</v>
      </c>
      <c r="B431" s="120" t="s">
        <v>330</v>
      </c>
      <c r="C431" s="105">
        <f>C441+C451</f>
        <v>9372.6</v>
      </c>
      <c r="D431" s="105">
        <f>D441+D451</f>
        <v>9895</v>
      </c>
      <c r="E431" s="105">
        <f>E441+E451</f>
        <v>10700</v>
      </c>
      <c r="F431" s="105">
        <f>F441+F451</f>
        <v>0</v>
      </c>
      <c r="G431" s="105">
        <f>G441+G451</f>
        <v>10700</v>
      </c>
    </row>
    <row r="432" spans="1:8" ht="16.5" customHeight="1" x14ac:dyDescent="0.25">
      <c r="A432" s="151" t="s">
        <v>1158</v>
      </c>
      <c r="B432" s="121" t="s">
        <v>331</v>
      </c>
      <c r="C432" s="105">
        <f>C442</f>
        <v>0</v>
      </c>
      <c r="D432" s="105">
        <f>D442</f>
        <v>0</v>
      </c>
      <c r="E432" s="105">
        <f>E442</f>
        <v>7323</v>
      </c>
      <c r="F432" s="105">
        <f>F442</f>
        <v>0</v>
      </c>
      <c r="G432" s="105">
        <f>G442</f>
        <v>7323</v>
      </c>
    </row>
    <row r="433" spans="1:8" ht="16.5" customHeight="1" x14ac:dyDescent="0.25">
      <c r="A433" s="151" t="s">
        <v>1159</v>
      </c>
      <c r="B433" s="121" t="s">
        <v>332</v>
      </c>
      <c r="C433" s="105">
        <f t="shared" ref="C433:G435" si="30">C443+C452</f>
        <v>87</v>
      </c>
      <c r="D433" s="105">
        <f t="shared" si="30"/>
        <v>112</v>
      </c>
      <c r="E433" s="105">
        <f t="shared" si="30"/>
        <v>3216</v>
      </c>
      <c r="F433" s="105">
        <f t="shared" si="30"/>
        <v>0</v>
      </c>
      <c r="G433" s="105">
        <f t="shared" si="30"/>
        <v>3216</v>
      </c>
    </row>
    <row r="434" spans="1:8" ht="16.5" customHeight="1" x14ac:dyDescent="0.25">
      <c r="A434" s="151" t="s">
        <v>1161</v>
      </c>
      <c r="B434" s="121" t="s">
        <v>334</v>
      </c>
      <c r="C434" s="105">
        <f t="shared" si="30"/>
        <v>9227.2000000000007</v>
      </c>
      <c r="D434" s="105">
        <f t="shared" si="30"/>
        <v>9730</v>
      </c>
      <c r="E434" s="105">
        <f t="shared" si="30"/>
        <v>10</v>
      </c>
      <c r="F434" s="105">
        <f t="shared" si="30"/>
        <v>0</v>
      </c>
      <c r="G434" s="105">
        <f t="shared" si="30"/>
        <v>10</v>
      </c>
    </row>
    <row r="435" spans="1:8" ht="16.5" customHeight="1" x14ac:dyDescent="0.25">
      <c r="A435" s="151" t="s">
        <v>1163</v>
      </c>
      <c r="B435" s="121" t="s">
        <v>281</v>
      </c>
      <c r="C435" s="105">
        <f t="shared" si="30"/>
        <v>3.9</v>
      </c>
      <c r="D435" s="105">
        <f t="shared" si="30"/>
        <v>0</v>
      </c>
      <c r="E435" s="105">
        <f t="shared" si="30"/>
        <v>100</v>
      </c>
      <c r="F435" s="105">
        <f t="shared" si="30"/>
        <v>0</v>
      </c>
      <c r="G435" s="105">
        <f t="shared" si="30"/>
        <v>100</v>
      </c>
    </row>
    <row r="436" spans="1:8" ht="16.5" customHeight="1" x14ac:dyDescent="0.25">
      <c r="A436" s="151" t="s">
        <v>1164</v>
      </c>
      <c r="B436" s="121" t="s">
        <v>335</v>
      </c>
      <c r="C436" s="105">
        <f>C455</f>
        <v>54.5</v>
      </c>
      <c r="D436" s="105">
        <f>D455</f>
        <v>53</v>
      </c>
      <c r="E436" s="105">
        <f>E455</f>
        <v>51</v>
      </c>
      <c r="F436" s="105">
        <f>F455</f>
        <v>0</v>
      </c>
      <c r="G436" s="105">
        <f>G455</f>
        <v>51</v>
      </c>
    </row>
    <row r="437" spans="1:8" ht="16.5" customHeight="1" x14ac:dyDescent="0.25">
      <c r="A437" s="151" t="s">
        <v>122</v>
      </c>
      <c r="B437" s="120" t="s">
        <v>336</v>
      </c>
      <c r="C437" s="105">
        <f>C446+C449</f>
        <v>369.5</v>
      </c>
      <c r="D437" s="105">
        <f>D446+D449</f>
        <v>958.1</v>
      </c>
      <c r="E437" s="105">
        <f>E446+E449</f>
        <v>300</v>
      </c>
      <c r="F437" s="105">
        <f>F446+F449</f>
        <v>0</v>
      </c>
      <c r="G437" s="105">
        <f>G446+G449</f>
        <v>300</v>
      </c>
    </row>
    <row r="438" spans="1:8" ht="16.5" customHeight="1" x14ac:dyDescent="0.25">
      <c r="A438" s="151" t="s">
        <v>1166</v>
      </c>
      <c r="B438" s="120" t="s">
        <v>338</v>
      </c>
      <c r="C438" s="105">
        <f>C447+C456</f>
        <v>168.5</v>
      </c>
      <c r="D438" s="105">
        <f>D447+D456</f>
        <v>0</v>
      </c>
      <c r="E438" s="105">
        <f>E447+E456</f>
        <v>0</v>
      </c>
      <c r="F438" s="105">
        <f>F447+F456</f>
        <v>0</v>
      </c>
      <c r="G438" s="105">
        <f>G447+G456</f>
        <v>0</v>
      </c>
    </row>
    <row r="439" spans="1:8" ht="24" customHeight="1" x14ac:dyDescent="0.25">
      <c r="A439" s="143" t="s">
        <v>220</v>
      </c>
      <c r="B439" s="143" t="s">
        <v>317</v>
      </c>
      <c r="C439" s="216">
        <f>C441+C446+C447</f>
        <v>9410</v>
      </c>
      <c r="D439" s="216">
        <f>D441+D446+D447</f>
        <v>10000</v>
      </c>
      <c r="E439" s="216">
        <f>E441+E446+E447</f>
        <v>10850</v>
      </c>
      <c r="F439" s="216">
        <f>F441+F446+F447</f>
        <v>0</v>
      </c>
      <c r="G439" s="216">
        <f>G441+G446+G447</f>
        <v>10850</v>
      </c>
      <c r="H439" s="101" t="s">
        <v>345</v>
      </c>
    </row>
    <row r="440" spans="1:8" ht="16.5" customHeight="1" x14ac:dyDescent="0.25">
      <c r="A440" s="122"/>
      <c r="B440" s="123" t="s">
        <v>329</v>
      </c>
      <c r="C440" s="110"/>
      <c r="D440" s="110"/>
      <c r="E440" s="106">
        <f t="shared" si="29"/>
        <v>0</v>
      </c>
      <c r="F440" s="110"/>
      <c r="G440" s="110"/>
    </row>
    <row r="441" spans="1:8" ht="16.5" customHeight="1" x14ac:dyDescent="0.25">
      <c r="A441" s="151" t="s">
        <v>1157</v>
      </c>
      <c r="B441" s="124" t="s">
        <v>330</v>
      </c>
      <c r="C441" s="110">
        <f>SUM(C442:C445)</f>
        <v>9192.2000000000007</v>
      </c>
      <c r="D441" s="110">
        <f>SUM(D442:D445)</f>
        <v>9700</v>
      </c>
      <c r="E441" s="106">
        <f t="shared" si="29"/>
        <v>10550</v>
      </c>
      <c r="F441" s="110">
        <f>SUM(F442:F445)</f>
        <v>0</v>
      </c>
      <c r="G441" s="110">
        <f>SUM(G442:G445)</f>
        <v>10550</v>
      </c>
    </row>
    <row r="442" spans="1:8" ht="16.5" customHeight="1" x14ac:dyDescent="0.25">
      <c r="A442" s="151" t="s">
        <v>1158</v>
      </c>
      <c r="B442" s="125" t="s">
        <v>331</v>
      </c>
      <c r="C442" s="110"/>
      <c r="D442" s="110"/>
      <c r="E442" s="106">
        <f t="shared" si="29"/>
        <v>7323</v>
      </c>
      <c r="F442" s="110"/>
      <c r="G442" s="110">
        <v>7323</v>
      </c>
    </row>
    <row r="443" spans="1:8" ht="16.5" customHeight="1" x14ac:dyDescent="0.25">
      <c r="A443" s="151" t="s">
        <v>1159</v>
      </c>
      <c r="B443" s="125" t="s">
        <v>332</v>
      </c>
      <c r="C443" s="110"/>
      <c r="D443" s="110"/>
      <c r="E443" s="106">
        <f t="shared" si="29"/>
        <v>3127</v>
      </c>
      <c r="F443" s="110"/>
      <c r="G443" s="110">
        <v>3127</v>
      </c>
    </row>
    <row r="444" spans="1:8" ht="16.5" customHeight="1" x14ac:dyDescent="0.25">
      <c r="A444" s="151" t="s">
        <v>1161</v>
      </c>
      <c r="B444" s="125" t="s">
        <v>334</v>
      </c>
      <c r="C444" s="110">
        <v>9192.2000000000007</v>
      </c>
      <c r="D444" s="110">
        <v>9700</v>
      </c>
      <c r="E444" s="106">
        <f t="shared" si="29"/>
        <v>0</v>
      </c>
      <c r="F444" s="110"/>
      <c r="G444" s="110"/>
    </row>
    <row r="445" spans="1:8" ht="16.5" customHeight="1" x14ac:dyDescent="0.25">
      <c r="A445" s="151" t="s">
        <v>1163</v>
      </c>
      <c r="B445" s="125" t="s">
        <v>281</v>
      </c>
      <c r="C445" s="110"/>
      <c r="D445" s="110"/>
      <c r="E445" s="106">
        <f t="shared" si="29"/>
        <v>100</v>
      </c>
      <c r="F445" s="110"/>
      <c r="G445" s="110">
        <v>100</v>
      </c>
    </row>
    <row r="446" spans="1:8" ht="16.5" customHeight="1" x14ac:dyDescent="0.25">
      <c r="A446" s="151" t="s">
        <v>122</v>
      </c>
      <c r="B446" s="124" t="s">
        <v>336</v>
      </c>
      <c r="C446" s="110">
        <v>59.5</v>
      </c>
      <c r="D446" s="110">
        <v>300</v>
      </c>
      <c r="E446" s="106">
        <f t="shared" si="29"/>
        <v>300</v>
      </c>
      <c r="F446" s="110"/>
      <c r="G446" s="110">
        <v>300</v>
      </c>
    </row>
    <row r="447" spans="1:8" ht="16.5" customHeight="1" x14ac:dyDescent="0.25">
      <c r="A447" s="151" t="s">
        <v>1166</v>
      </c>
      <c r="B447" s="124" t="s">
        <v>338</v>
      </c>
      <c r="C447" s="110">
        <v>158.30000000000001</v>
      </c>
      <c r="D447" s="110"/>
      <c r="E447" s="106">
        <f t="shared" si="29"/>
        <v>0</v>
      </c>
      <c r="F447" s="110"/>
      <c r="G447" s="110"/>
    </row>
    <row r="448" spans="1:8" ht="33.75" customHeight="1" x14ac:dyDescent="0.25">
      <c r="A448" s="143" t="s">
        <v>221</v>
      </c>
      <c r="B448" s="143" t="s">
        <v>1082</v>
      </c>
      <c r="C448" s="216">
        <f>C449</f>
        <v>310</v>
      </c>
      <c r="D448" s="216">
        <f>D449</f>
        <v>658.1</v>
      </c>
      <c r="E448" s="216">
        <f>E449</f>
        <v>0</v>
      </c>
      <c r="F448" s="216">
        <f>F449</f>
        <v>0</v>
      </c>
      <c r="G448" s="216">
        <f>G449</f>
        <v>0</v>
      </c>
      <c r="H448" s="101" t="s">
        <v>345</v>
      </c>
    </row>
    <row r="449" spans="1:8" ht="16.5" customHeight="1" x14ac:dyDescent="0.25">
      <c r="A449" s="151" t="s">
        <v>122</v>
      </c>
      <c r="B449" s="124" t="s">
        <v>336</v>
      </c>
      <c r="C449" s="110">
        <v>310</v>
      </c>
      <c r="D449" s="110">
        <v>658.1</v>
      </c>
      <c r="E449" s="106">
        <f t="shared" si="29"/>
        <v>0</v>
      </c>
      <c r="F449" s="110"/>
      <c r="G449" s="110"/>
    </row>
    <row r="450" spans="1:8" ht="24" customHeight="1" x14ac:dyDescent="0.25">
      <c r="A450" s="143" t="s">
        <v>222</v>
      </c>
      <c r="B450" s="143" t="s">
        <v>14</v>
      </c>
      <c r="C450" s="216">
        <f>C451+C456</f>
        <v>190.6</v>
      </c>
      <c r="D450" s="216">
        <f>D451+D456</f>
        <v>195</v>
      </c>
      <c r="E450" s="216">
        <f>E451+E456</f>
        <v>150</v>
      </c>
      <c r="F450" s="216">
        <f>F451+F456</f>
        <v>0</v>
      </c>
      <c r="G450" s="216">
        <f>G451+G456</f>
        <v>150</v>
      </c>
      <c r="H450" s="101" t="s">
        <v>345</v>
      </c>
    </row>
    <row r="451" spans="1:8" ht="16.5" customHeight="1" x14ac:dyDescent="0.25">
      <c r="A451" s="151" t="s">
        <v>1157</v>
      </c>
      <c r="B451" s="124" t="s">
        <v>330</v>
      </c>
      <c r="C451" s="110">
        <f>SUM(C452:C455)</f>
        <v>180.4</v>
      </c>
      <c r="D451" s="110">
        <f>SUM(D452:D455)</f>
        <v>195</v>
      </c>
      <c r="E451" s="106">
        <f t="shared" si="29"/>
        <v>150</v>
      </c>
      <c r="F451" s="110">
        <f>SUM(F452:F455)</f>
        <v>0</v>
      </c>
      <c r="G451" s="110">
        <f>SUM(G452:G455)</f>
        <v>150</v>
      </c>
      <c r="H451" s="102"/>
    </row>
    <row r="452" spans="1:8" ht="16.5" customHeight="1" x14ac:dyDescent="0.25">
      <c r="A452" s="151" t="s">
        <v>1159</v>
      </c>
      <c r="B452" s="125" t="s">
        <v>332</v>
      </c>
      <c r="C452" s="110">
        <v>87</v>
      </c>
      <c r="D452" s="110">
        <v>112</v>
      </c>
      <c r="E452" s="106">
        <f t="shared" si="29"/>
        <v>89</v>
      </c>
      <c r="F452" s="110"/>
      <c r="G452" s="110">
        <v>89</v>
      </c>
      <c r="H452" s="102"/>
    </row>
    <row r="453" spans="1:8" ht="16.5" customHeight="1" x14ac:dyDescent="0.25">
      <c r="A453" s="151" t="s">
        <v>1161</v>
      </c>
      <c r="B453" s="125" t="s">
        <v>334</v>
      </c>
      <c r="C453" s="110">
        <v>35</v>
      </c>
      <c r="D453" s="110">
        <v>30</v>
      </c>
      <c r="E453" s="106">
        <f t="shared" si="29"/>
        <v>10</v>
      </c>
      <c r="F453" s="110"/>
      <c r="G453" s="110">
        <v>10</v>
      </c>
      <c r="H453" s="102"/>
    </row>
    <row r="454" spans="1:8" ht="16.5" customHeight="1" x14ac:dyDescent="0.25">
      <c r="A454" s="151" t="s">
        <v>1163</v>
      </c>
      <c r="B454" s="125" t="s">
        <v>281</v>
      </c>
      <c r="C454" s="110">
        <v>3.9</v>
      </c>
      <c r="D454" s="110"/>
      <c r="E454" s="106">
        <f t="shared" si="29"/>
        <v>0</v>
      </c>
      <c r="F454" s="110"/>
      <c r="G454" s="110"/>
      <c r="H454" s="102"/>
    </row>
    <row r="455" spans="1:8" ht="16.5" customHeight="1" x14ac:dyDescent="0.25">
      <c r="A455" s="151" t="s">
        <v>1164</v>
      </c>
      <c r="B455" s="125" t="s">
        <v>335</v>
      </c>
      <c r="C455" s="110">
        <v>54.5</v>
      </c>
      <c r="D455" s="110">
        <v>53</v>
      </c>
      <c r="E455" s="106">
        <f t="shared" si="29"/>
        <v>51</v>
      </c>
      <c r="F455" s="110"/>
      <c r="G455" s="110">
        <v>51</v>
      </c>
      <c r="H455" s="102"/>
    </row>
    <row r="456" spans="1:8" ht="16.5" customHeight="1" x14ac:dyDescent="0.25">
      <c r="A456" s="151" t="s">
        <v>1166</v>
      </c>
      <c r="B456" s="124" t="s">
        <v>338</v>
      </c>
      <c r="C456" s="110">
        <v>10.199999999999999</v>
      </c>
      <c r="D456" s="110"/>
      <c r="E456" s="106">
        <f t="shared" si="29"/>
        <v>0</v>
      </c>
      <c r="F456" s="110"/>
      <c r="G456" s="110"/>
      <c r="H456" s="102"/>
    </row>
    <row r="457" spans="1:8" ht="33" customHeight="1" x14ac:dyDescent="0.25">
      <c r="A457" s="214" t="s">
        <v>223</v>
      </c>
      <c r="B457" s="214" t="s">
        <v>232</v>
      </c>
      <c r="C457" s="215">
        <f>C468+C533+C586</f>
        <v>13640.000000000002</v>
      </c>
      <c r="D457" s="215">
        <f>D468+D533+D586</f>
        <v>13633.699999999999</v>
      </c>
      <c r="E457" s="215">
        <f t="shared" si="29"/>
        <v>13764</v>
      </c>
      <c r="F457" s="215"/>
      <c r="G457" s="215">
        <f>G468+G533+G586</f>
        <v>13764</v>
      </c>
      <c r="H457" s="101" t="s">
        <v>344</v>
      </c>
    </row>
    <row r="458" spans="1:8" ht="16.5" customHeight="1" x14ac:dyDescent="0.25">
      <c r="A458" s="118"/>
      <c r="B458" s="119" t="s">
        <v>329</v>
      </c>
      <c r="C458" s="105"/>
      <c r="D458" s="105"/>
      <c r="E458" s="105">
        <f t="shared" si="29"/>
        <v>0</v>
      </c>
      <c r="F458" s="105"/>
      <c r="G458" s="105"/>
    </row>
    <row r="459" spans="1:8" ht="16.5" customHeight="1" x14ac:dyDescent="0.25">
      <c r="A459" s="151" t="s">
        <v>1157</v>
      </c>
      <c r="B459" s="120" t="s">
        <v>330</v>
      </c>
      <c r="C459" s="105">
        <f>C470+C535+C587</f>
        <v>11907.800000000001</v>
      </c>
      <c r="D459" s="105">
        <f>D470+D535+D587</f>
        <v>12043.4</v>
      </c>
      <c r="E459" s="105">
        <f>E470+E535+E587</f>
        <v>13309</v>
      </c>
      <c r="F459" s="105">
        <f>F470+F535+F587</f>
        <v>0</v>
      </c>
      <c r="G459" s="105">
        <f>G470+G535+G587</f>
        <v>13309</v>
      </c>
    </row>
    <row r="460" spans="1:8" ht="16.5" customHeight="1" x14ac:dyDescent="0.25">
      <c r="A460" s="151" t="s">
        <v>1158</v>
      </c>
      <c r="B460" s="121" t="s">
        <v>331</v>
      </c>
      <c r="C460" s="105">
        <f>C471+C536</f>
        <v>0</v>
      </c>
      <c r="D460" s="105">
        <f>D471+D536</f>
        <v>0</v>
      </c>
      <c r="E460" s="105">
        <f>E471+E536</f>
        <v>7774.5</v>
      </c>
      <c r="F460" s="105">
        <f>F471+F536</f>
        <v>0</v>
      </c>
      <c r="G460" s="105">
        <f>G471+G536</f>
        <v>7774.5</v>
      </c>
    </row>
    <row r="461" spans="1:8" ht="16.5" customHeight="1" x14ac:dyDescent="0.25">
      <c r="A461" s="151" t="s">
        <v>1159</v>
      </c>
      <c r="B461" s="121" t="s">
        <v>332</v>
      </c>
      <c r="C461" s="105">
        <f t="shared" ref="C461:G462" si="31">C472+C537+C588</f>
        <v>725.1</v>
      </c>
      <c r="D461" s="105">
        <f t="shared" si="31"/>
        <v>1305</v>
      </c>
      <c r="E461" s="105">
        <f t="shared" si="31"/>
        <v>2727.7</v>
      </c>
      <c r="F461" s="105">
        <f t="shared" si="31"/>
        <v>0</v>
      </c>
      <c r="G461" s="105">
        <f t="shared" si="31"/>
        <v>2727.7</v>
      </c>
    </row>
    <row r="462" spans="1:8" ht="16.5" customHeight="1" x14ac:dyDescent="0.25">
      <c r="A462" s="151" t="s">
        <v>1161</v>
      </c>
      <c r="B462" s="121" t="s">
        <v>334</v>
      </c>
      <c r="C462" s="105">
        <f t="shared" si="31"/>
        <v>9972.8000000000011</v>
      </c>
      <c r="D462" s="105">
        <f t="shared" si="31"/>
        <v>10492.9</v>
      </c>
      <c r="E462" s="105">
        <f t="shared" si="31"/>
        <v>2133.5</v>
      </c>
      <c r="F462" s="105">
        <f t="shared" si="31"/>
        <v>0</v>
      </c>
      <c r="G462" s="105">
        <f t="shared" si="31"/>
        <v>2133.5</v>
      </c>
    </row>
    <row r="463" spans="1:8" ht="16.5" customHeight="1" x14ac:dyDescent="0.25">
      <c r="A463" s="151" t="s">
        <v>1162</v>
      </c>
      <c r="B463" s="121" t="s">
        <v>65</v>
      </c>
      <c r="C463" s="105">
        <f>C539</f>
        <v>470</v>
      </c>
      <c r="D463" s="105">
        <f>D539</f>
        <v>70</v>
      </c>
      <c r="E463" s="105">
        <f>E539</f>
        <v>0</v>
      </c>
      <c r="F463" s="105">
        <f>F539</f>
        <v>0</v>
      </c>
      <c r="G463" s="105">
        <f>G539</f>
        <v>0</v>
      </c>
    </row>
    <row r="464" spans="1:8" ht="16.5" customHeight="1" x14ac:dyDescent="0.25">
      <c r="A464" s="151" t="s">
        <v>1163</v>
      </c>
      <c r="B464" s="121" t="s">
        <v>281</v>
      </c>
      <c r="C464" s="105">
        <f t="shared" ref="C464:G465" si="32">C474+C540+C590</f>
        <v>16</v>
      </c>
      <c r="D464" s="105">
        <f t="shared" si="32"/>
        <v>0</v>
      </c>
      <c r="E464" s="105">
        <f t="shared" si="32"/>
        <v>32</v>
      </c>
      <c r="F464" s="105">
        <f t="shared" si="32"/>
        <v>0</v>
      </c>
      <c r="G464" s="105">
        <f t="shared" si="32"/>
        <v>32</v>
      </c>
    </row>
    <row r="465" spans="1:8" ht="16.5" customHeight="1" x14ac:dyDescent="0.25">
      <c r="A465" s="151" t="s">
        <v>1164</v>
      </c>
      <c r="B465" s="121" t="s">
        <v>335</v>
      </c>
      <c r="C465" s="105">
        <f t="shared" si="32"/>
        <v>723.9</v>
      </c>
      <c r="D465" s="105">
        <f t="shared" si="32"/>
        <v>175.5</v>
      </c>
      <c r="E465" s="105">
        <f t="shared" si="32"/>
        <v>641.29999999999995</v>
      </c>
      <c r="F465" s="105">
        <f t="shared" si="32"/>
        <v>0</v>
      </c>
      <c r="G465" s="105">
        <f t="shared" si="32"/>
        <v>641.29999999999995</v>
      </c>
    </row>
    <row r="466" spans="1:8" ht="16.5" customHeight="1" x14ac:dyDescent="0.25">
      <c r="A466" s="151" t="s">
        <v>122</v>
      </c>
      <c r="B466" s="120" t="s">
        <v>336</v>
      </c>
      <c r="C466" s="105">
        <f>C476+C542</f>
        <v>1479.7</v>
      </c>
      <c r="D466" s="105">
        <f>D476+D542</f>
        <v>1590.3</v>
      </c>
      <c r="E466" s="105">
        <f>E476+E542</f>
        <v>455</v>
      </c>
      <c r="F466" s="105">
        <f>F476+F542</f>
        <v>0</v>
      </c>
      <c r="G466" s="105">
        <f>G476+G542</f>
        <v>455</v>
      </c>
    </row>
    <row r="467" spans="1:8" ht="16.5" customHeight="1" x14ac:dyDescent="0.25">
      <c r="A467" s="151" t="s">
        <v>1166</v>
      </c>
      <c r="B467" s="120" t="s">
        <v>338</v>
      </c>
      <c r="C467" s="105">
        <f>C477+C543+C592</f>
        <v>252.5</v>
      </c>
      <c r="D467" s="105">
        <f>D477+D543+D592</f>
        <v>0</v>
      </c>
      <c r="E467" s="105">
        <f>E477+E543+E592</f>
        <v>0</v>
      </c>
      <c r="F467" s="105">
        <f>F477+F543+F592</f>
        <v>0</v>
      </c>
      <c r="G467" s="105">
        <f>G477+G543+G592</f>
        <v>0</v>
      </c>
    </row>
    <row r="468" spans="1:8" ht="24" customHeight="1" x14ac:dyDescent="0.25">
      <c r="A468" s="143" t="s">
        <v>224</v>
      </c>
      <c r="B468" s="143" t="s">
        <v>225</v>
      </c>
      <c r="C468" s="216">
        <f>C478+C488+C491+C500+C503+C506+C509+C512+C515+C523+C527+C531</f>
        <v>7540.3000000000011</v>
      </c>
      <c r="D468" s="216">
        <f>D478+D488+D491+D500+D503+D506+D509+D512+D515+D523+D527+D531</f>
        <v>7145.9</v>
      </c>
      <c r="E468" s="216">
        <f t="shared" ref="E468:E498" si="33">SUM(F468:G468)</f>
        <v>6867</v>
      </c>
      <c r="F468" s="216">
        <f>F478+F488+F491+F500+F503+F506+F509+F512+F515+F523+F527+F531</f>
        <v>0</v>
      </c>
      <c r="G468" s="216">
        <f>G478+G488+G491+G500+G503+G506+G509+G512+G515+G523+G527+G531</f>
        <v>6867</v>
      </c>
      <c r="H468" s="101" t="s">
        <v>345</v>
      </c>
    </row>
    <row r="469" spans="1:8" ht="16.5" customHeight="1" x14ac:dyDescent="0.25">
      <c r="A469" s="122"/>
      <c r="B469" s="123" t="s">
        <v>329</v>
      </c>
      <c r="C469" s="106">
        <f>C479+C492</f>
        <v>0</v>
      </c>
      <c r="D469" s="106">
        <f>D479+D492</f>
        <v>0</v>
      </c>
      <c r="E469" s="106">
        <f>E479+E492</f>
        <v>0</v>
      </c>
      <c r="F469" s="106">
        <f>F479+F492</f>
        <v>0</v>
      </c>
      <c r="G469" s="106">
        <f>G479+G492</f>
        <v>0</v>
      </c>
    </row>
    <row r="470" spans="1:8" ht="16.5" customHeight="1" x14ac:dyDescent="0.25">
      <c r="A470" s="151" t="s">
        <v>1157</v>
      </c>
      <c r="B470" s="124" t="s">
        <v>330</v>
      </c>
      <c r="C470" s="106">
        <f>C480+C489+C493+C501+C504+C507+C510+C513+C516+C524+C528</f>
        <v>5949.3000000000011</v>
      </c>
      <c r="D470" s="106">
        <f>D480+D489+D493+D501+D504+D507+D510+D513+D516+D524+D528</f>
        <v>5694.2</v>
      </c>
      <c r="E470" s="106">
        <f>E480+E489+E493+E501+E504+E507+E510+E513+E516+E524+E528</f>
        <v>6482</v>
      </c>
      <c r="F470" s="106">
        <f>F480+F489+F493+F501+F504+F507+F510+F513+F516+F524+F528</f>
        <v>0</v>
      </c>
      <c r="G470" s="106">
        <f>G480+G489+G493+G501+G504+G507+G510+G513+G516+G524+G528</f>
        <v>6482</v>
      </c>
    </row>
    <row r="471" spans="1:8" ht="16.5" customHeight="1" x14ac:dyDescent="0.25">
      <c r="A471" s="151" t="s">
        <v>1158</v>
      </c>
      <c r="B471" s="125" t="s">
        <v>331</v>
      </c>
      <c r="C471" s="106">
        <f>C481+C494</f>
        <v>0</v>
      </c>
      <c r="D471" s="106">
        <f>D481+D494</f>
        <v>0</v>
      </c>
      <c r="E471" s="106">
        <f>E481+E494</f>
        <v>2938.7</v>
      </c>
      <c r="F471" s="106">
        <f>F481+F494</f>
        <v>0</v>
      </c>
      <c r="G471" s="106">
        <f>G481+G494</f>
        <v>2938.7</v>
      </c>
    </row>
    <row r="472" spans="1:8" ht="16.5" customHeight="1" x14ac:dyDescent="0.25">
      <c r="A472" s="151" t="s">
        <v>1159</v>
      </c>
      <c r="B472" s="125" t="s">
        <v>332</v>
      </c>
      <c r="C472" s="106">
        <f>C482+C495+C517+C525+C529</f>
        <v>166</v>
      </c>
      <c r="D472" s="106">
        <f>D482+D495+D517+D525+D529</f>
        <v>273.5</v>
      </c>
      <c r="E472" s="106">
        <f>E482+E495+E517+E525+E529</f>
        <v>954</v>
      </c>
      <c r="F472" s="106">
        <f>F482+F495+F517+F525+F529</f>
        <v>0</v>
      </c>
      <c r="G472" s="106">
        <f>G482+G495+G517+G525+G529</f>
        <v>954</v>
      </c>
    </row>
    <row r="473" spans="1:8" ht="16.5" customHeight="1" x14ac:dyDescent="0.25">
      <c r="A473" s="151" t="s">
        <v>1161</v>
      </c>
      <c r="B473" s="125" t="s">
        <v>334</v>
      </c>
      <c r="C473" s="106">
        <f>C483+C490+C496+C502+C505+C508+C511+C514+C518</f>
        <v>5165.1000000000004</v>
      </c>
      <c r="D473" s="106">
        <f>D483+D490+D496+D502+D505+D508+D511+D514+D518</f>
        <v>5250.2</v>
      </c>
      <c r="E473" s="106">
        <f>E483+E490+E496+E502+E505+E508+E511+E514+E518</f>
        <v>1982</v>
      </c>
      <c r="F473" s="106">
        <f>F483+F490+F496+F502+F505+F508+F511+F514+F518</f>
        <v>0</v>
      </c>
      <c r="G473" s="106">
        <f>G483+G490+G496+G502+G505+G508+G511+G514+G518</f>
        <v>1982</v>
      </c>
    </row>
    <row r="474" spans="1:8" ht="16.5" customHeight="1" x14ac:dyDescent="0.25">
      <c r="A474" s="151" t="s">
        <v>1163</v>
      </c>
      <c r="B474" s="125" t="s">
        <v>281</v>
      </c>
      <c r="C474" s="106">
        <f>C484+C519</f>
        <v>15.1</v>
      </c>
      <c r="D474" s="106">
        <f>D484+D519</f>
        <v>0</v>
      </c>
      <c r="E474" s="106">
        <f>E484+E519</f>
        <v>12</v>
      </c>
      <c r="F474" s="106">
        <f>F484+F519</f>
        <v>0</v>
      </c>
      <c r="G474" s="106">
        <f>G484+G519</f>
        <v>12</v>
      </c>
    </row>
    <row r="475" spans="1:8" ht="16.5" customHeight="1" x14ac:dyDescent="0.25">
      <c r="A475" s="151" t="s">
        <v>1164</v>
      </c>
      <c r="B475" s="125" t="s">
        <v>335</v>
      </c>
      <c r="C475" s="106">
        <f>C485+C497+C520</f>
        <v>603.1</v>
      </c>
      <c r="D475" s="106">
        <f>D485+D497+D520</f>
        <v>170.5</v>
      </c>
      <c r="E475" s="106">
        <f>E485+E497+E520</f>
        <v>595.29999999999995</v>
      </c>
      <c r="F475" s="106">
        <f>F485+F497+F520</f>
        <v>0</v>
      </c>
      <c r="G475" s="106">
        <f>G485+G497+G520</f>
        <v>595.29999999999995</v>
      </c>
    </row>
    <row r="476" spans="1:8" ht="16.5" customHeight="1" x14ac:dyDescent="0.25">
      <c r="A476" s="151" t="s">
        <v>122</v>
      </c>
      <c r="B476" s="124" t="s">
        <v>336</v>
      </c>
      <c r="C476" s="106">
        <f>C486+C498+C521+C526+C530+C532</f>
        <v>1427.5</v>
      </c>
      <c r="D476" s="106">
        <f>D486+D498+D521+D526+D530+D532</f>
        <v>1451.7</v>
      </c>
      <c r="E476" s="106">
        <f>E486+E498+E521+E526+E530+E532</f>
        <v>385</v>
      </c>
      <c r="F476" s="106">
        <f>F486+F498+F521+F526+F530+F532</f>
        <v>0</v>
      </c>
      <c r="G476" s="106">
        <f>G486+G498+G521+G526+G530+G532</f>
        <v>385</v>
      </c>
    </row>
    <row r="477" spans="1:8" ht="16.5" customHeight="1" x14ac:dyDescent="0.25">
      <c r="A477" s="151" t="s">
        <v>1166</v>
      </c>
      <c r="B477" s="124" t="s">
        <v>338</v>
      </c>
      <c r="C477" s="106">
        <f>C487+C499+C522</f>
        <v>163.5</v>
      </c>
      <c r="D477" s="106">
        <f>D487+D499+D522</f>
        <v>0</v>
      </c>
      <c r="E477" s="106">
        <f>E487+E499+E522</f>
        <v>0</v>
      </c>
      <c r="F477" s="106">
        <f>F487+F499+F522</f>
        <v>0</v>
      </c>
      <c r="G477" s="106">
        <f>G487+G499+G522</f>
        <v>0</v>
      </c>
    </row>
    <row r="478" spans="1:8" ht="22.5" customHeight="1" x14ac:dyDescent="0.25">
      <c r="A478" s="217" t="s">
        <v>363</v>
      </c>
      <c r="B478" s="220" t="s">
        <v>310</v>
      </c>
      <c r="C478" s="219">
        <f>C480+C486+C487</f>
        <v>3387.7000000000003</v>
      </c>
      <c r="D478" s="219">
        <f>D480+D486+D487</f>
        <v>3540.9</v>
      </c>
      <c r="E478" s="219">
        <f>E480+E486+E487</f>
        <v>3935</v>
      </c>
      <c r="F478" s="219">
        <f>F480+F486+F487</f>
        <v>0</v>
      </c>
      <c r="G478" s="219">
        <f>G480+G486+G487</f>
        <v>3935</v>
      </c>
      <c r="H478" s="101" t="s">
        <v>347</v>
      </c>
    </row>
    <row r="479" spans="1:8" ht="16.5" customHeight="1" x14ac:dyDescent="0.25">
      <c r="A479" s="126"/>
      <c r="B479" s="128" t="s">
        <v>329</v>
      </c>
      <c r="C479" s="107"/>
      <c r="D479" s="107"/>
      <c r="E479" s="127">
        <f t="shared" si="33"/>
        <v>0</v>
      </c>
      <c r="F479" s="107"/>
      <c r="G479" s="107"/>
      <c r="H479" s="111"/>
    </row>
    <row r="480" spans="1:8" ht="16.5" customHeight="1" x14ac:dyDescent="0.25">
      <c r="A480" s="151" t="s">
        <v>1157</v>
      </c>
      <c r="B480" s="129" t="s">
        <v>330</v>
      </c>
      <c r="C480" s="107">
        <f>SUM(C481:C485)</f>
        <v>3322.2000000000003</v>
      </c>
      <c r="D480" s="107">
        <f>SUM(D481:D485)</f>
        <v>3480.9</v>
      </c>
      <c r="E480" s="127">
        <f t="shared" si="33"/>
        <v>3750</v>
      </c>
      <c r="F480" s="107">
        <f>SUM(F481:F485)</f>
        <v>0</v>
      </c>
      <c r="G480" s="107">
        <f>SUM(G481:G485)</f>
        <v>3750</v>
      </c>
      <c r="H480" s="111"/>
    </row>
    <row r="481" spans="1:8" ht="16.5" customHeight="1" x14ac:dyDescent="0.25">
      <c r="A481" s="151" t="s">
        <v>1158</v>
      </c>
      <c r="B481" s="130" t="s">
        <v>331</v>
      </c>
      <c r="C481" s="107"/>
      <c r="D481" s="107"/>
      <c r="E481" s="127">
        <f t="shared" si="33"/>
        <v>2775</v>
      </c>
      <c r="F481" s="107"/>
      <c r="G481" s="107">
        <v>2775</v>
      </c>
      <c r="H481" s="111"/>
    </row>
    <row r="482" spans="1:8" ht="16.5" customHeight="1" x14ac:dyDescent="0.25">
      <c r="A482" s="151" t="s">
        <v>1159</v>
      </c>
      <c r="B482" s="130" t="s">
        <v>332</v>
      </c>
      <c r="C482" s="107"/>
      <c r="D482" s="107"/>
      <c r="E482" s="127">
        <f t="shared" si="33"/>
        <v>563</v>
      </c>
      <c r="F482" s="107"/>
      <c r="G482" s="107">
        <v>563</v>
      </c>
      <c r="H482" s="111"/>
    </row>
    <row r="483" spans="1:8" ht="16.5" customHeight="1" x14ac:dyDescent="0.25">
      <c r="A483" s="151" t="s">
        <v>1161</v>
      </c>
      <c r="B483" s="130" t="s">
        <v>334</v>
      </c>
      <c r="C483" s="107">
        <v>2883.9</v>
      </c>
      <c r="D483" s="107">
        <v>3480.9</v>
      </c>
      <c r="E483" s="127">
        <f t="shared" si="33"/>
        <v>0</v>
      </c>
      <c r="F483" s="107"/>
      <c r="G483" s="107"/>
      <c r="H483" s="111"/>
    </row>
    <row r="484" spans="1:8" ht="16.5" customHeight="1" x14ac:dyDescent="0.25">
      <c r="A484" s="151" t="s">
        <v>1163</v>
      </c>
      <c r="B484" s="130" t="s">
        <v>281</v>
      </c>
      <c r="C484" s="107"/>
      <c r="D484" s="107"/>
      <c r="E484" s="127">
        <f t="shared" si="33"/>
        <v>12</v>
      </c>
      <c r="F484" s="107"/>
      <c r="G484" s="107">
        <v>12</v>
      </c>
      <c r="H484" s="111"/>
    </row>
    <row r="485" spans="1:8" ht="16.5" customHeight="1" x14ac:dyDescent="0.25">
      <c r="A485" s="151" t="s">
        <v>1164</v>
      </c>
      <c r="B485" s="130" t="s">
        <v>335</v>
      </c>
      <c r="C485" s="107">
        <v>438.3</v>
      </c>
      <c r="D485" s="107"/>
      <c r="E485" s="127">
        <f t="shared" si="33"/>
        <v>400</v>
      </c>
      <c r="F485" s="107"/>
      <c r="G485" s="107">
        <v>400</v>
      </c>
      <c r="H485" s="111"/>
    </row>
    <row r="486" spans="1:8" ht="16.5" customHeight="1" x14ac:dyDescent="0.25">
      <c r="A486" s="151" t="s">
        <v>122</v>
      </c>
      <c r="B486" s="129" t="s">
        <v>336</v>
      </c>
      <c r="C486" s="107">
        <v>1.3</v>
      </c>
      <c r="D486" s="107">
        <v>60</v>
      </c>
      <c r="E486" s="127">
        <f t="shared" si="33"/>
        <v>185</v>
      </c>
      <c r="F486" s="107"/>
      <c r="G486" s="107">
        <v>185</v>
      </c>
      <c r="H486" s="111"/>
    </row>
    <row r="487" spans="1:8" ht="16.5" customHeight="1" x14ac:dyDescent="0.25">
      <c r="A487" s="151" t="s">
        <v>1166</v>
      </c>
      <c r="B487" s="129" t="s">
        <v>338</v>
      </c>
      <c r="C487" s="107">
        <v>64.2</v>
      </c>
      <c r="D487" s="107"/>
      <c r="E487" s="127">
        <f t="shared" si="33"/>
        <v>0</v>
      </c>
      <c r="F487" s="107"/>
      <c r="G487" s="107"/>
      <c r="H487" s="111"/>
    </row>
    <row r="488" spans="1:8" ht="22.5" customHeight="1" x14ac:dyDescent="0.25">
      <c r="A488" s="217" t="s">
        <v>226</v>
      </c>
      <c r="B488" s="220" t="s">
        <v>358</v>
      </c>
      <c r="C488" s="219">
        <f>C489</f>
        <v>1060</v>
      </c>
      <c r="D488" s="219">
        <f>D489</f>
        <v>800</v>
      </c>
      <c r="E488" s="219">
        <f>E489</f>
        <v>1000</v>
      </c>
      <c r="F488" s="219">
        <f>F489</f>
        <v>0</v>
      </c>
      <c r="G488" s="219">
        <f>G489</f>
        <v>1000</v>
      </c>
      <c r="H488" s="101" t="s">
        <v>347</v>
      </c>
    </row>
    <row r="489" spans="1:8" ht="16.5" customHeight="1" x14ac:dyDescent="0.25">
      <c r="A489" s="151" t="s">
        <v>1157</v>
      </c>
      <c r="B489" s="129" t="s">
        <v>330</v>
      </c>
      <c r="C489" s="107">
        <f>SUM(C490:C490)</f>
        <v>1060</v>
      </c>
      <c r="D489" s="107">
        <f>SUM(D490:D490)</f>
        <v>800</v>
      </c>
      <c r="E489" s="127">
        <f t="shared" si="33"/>
        <v>1000</v>
      </c>
      <c r="F489" s="107">
        <f>SUM(F490:F490)</f>
        <v>0</v>
      </c>
      <c r="G489" s="107">
        <f>SUM(G490:G490)</f>
        <v>1000</v>
      </c>
      <c r="H489" s="111"/>
    </row>
    <row r="490" spans="1:8" ht="16.5" customHeight="1" x14ac:dyDescent="0.25">
      <c r="A490" s="151" t="s">
        <v>1161</v>
      </c>
      <c r="B490" s="130" t="s">
        <v>334</v>
      </c>
      <c r="C490" s="107">
        <v>1060</v>
      </c>
      <c r="D490" s="107">
        <v>800</v>
      </c>
      <c r="E490" s="127">
        <f t="shared" si="33"/>
        <v>1000</v>
      </c>
      <c r="F490" s="107"/>
      <c r="G490" s="107">
        <v>1000</v>
      </c>
      <c r="H490" s="111"/>
    </row>
    <row r="491" spans="1:8" ht="22.5" customHeight="1" x14ac:dyDescent="0.25">
      <c r="A491" s="217" t="s">
        <v>227</v>
      </c>
      <c r="B491" s="220" t="s">
        <v>319</v>
      </c>
      <c r="C491" s="219">
        <f>C493+C498+C499</f>
        <v>150</v>
      </c>
      <c r="D491" s="219">
        <f>D493+D498+D499</f>
        <v>150</v>
      </c>
      <c r="E491" s="219">
        <f>E493+E498+E499</f>
        <v>200</v>
      </c>
      <c r="F491" s="219">
        <f>F493+F498+F499</f>
        <v>0</v>
      </c>
      <c r="G491" s="219">
        <f>G493+G498+G499</f>
        <v>200</v>
      </c>
      <c r="H491" s="101" t="s">
        <v>347</v>
      </c>
    </row>
    <row r="492" spans="1:8" ht="16.5" customHeight="1" x14ac:dyDescent="0.25">
      <c r="A492" s="126"/>
      <c r="B492" s="128" t="s">
        <v>329</v>
      </c>
      <c r="C492" s="107"/>
      <c r="D492" s="107"/>
      <c r="E492" s="127">
        <f t="shared" si="33"/>
        <v>0</v>
      </c>
      <c r="F492" s="107"/>
      <c r="G492" s="107"/>
      <c r="H492" s="111"/>
    </row>
    <row r="493" spans="1:8" ht="16.5" customHeight="1" x14ac:dyDescent="0.25">
      <c r="A493" s="151" t="s">
        <v>1157</v>
      </c>
      <c r="B493" s="129" t="s">
        <v>330</v>
      </c>
      <c r="C493" s="107">
        <f>SUM(C494:C497)</f>
        <v>144.80000000000001</v>
      </c>
      <c r="D493" s="107">
        <f>SUM(D494:D497)</f>
        <v>150</v>
      </c>
      <c r="E493" s="127">
        <f t="shared" si="33"/>
        <v>200</v>
      </c>
      <c r="F493" s="107">
        <f>SUM(F494:F497)</f>
        <v>0</v>
      </c>
      <c r="G493" s="107">
        <f>SUM(G494:G497)</f>
        <v>200</v>
      </c>
      <c r="H493" s="111"/>
    </row>
    <row r="494" spans="1:8" ht="16.5" customHeight="1" x14ac:dyDescent="0.25">
      <c r="A494" s="151" t="s">
        <v>1158</v>
      </c>
      <c r="B494" s="130" t="s">
        <v>331</v>
      </c>
      <c r="C494" s="107"/>
      <c r="D494" s="107"/>
      <c r="E494" s="127">
        <f t="shared" si="33"/>
        <v>163.69999999999999</v>
      </c>
      <c r="F494" s="107"/>
      <c r="G494" s="107">
        <v>163.69999999999999</v>
      </c>
      <c r="H494" s="111"/>
    </row>
    <row r="495" spans="1:8" ht="16.5" customHeight="1" x14ac:dyDescent="0.25">
      <c r="A495" s="151" t="s">
        <v>1159</v>
      </c>
      <c r="B495" s="130" t="s">
        <v>332</v>
      </c>
      <c r="C495" s="107"/>
      <c r="D495" s="107"/>
      <c r="E495" s="127">
        <f t="shared" si="33"/>
        <v>11.5</v>
      </c>
      <c r="F495" s="107"/>
      <c r="G495" s="107">
        <v>11.5</v>
      </c>
      <c r="H495" s="111"/>
    </row>
    <row r="496" spans="1:8" ht="16.5" customHeight="1" x14ac:dyDescent="0.25">
      <c r="A496" s="151" t="s">
        <v>1161</v>
      </c>
      <c r="B496" s="130" t="s">
        <v>334</v>
      </c>
      <c r="C496" s="107">
        <v>144.80000000000001</v>
      </c>
      <c r="D496" s="107">
        <v>150</v>
      </c>
      <c r="E496" s="127">
        <f t="shared" si="33"/>
        <v>0</v>
      </c>
      <c r="F496" s="107"/>
      <c r="G496" s="107"/>
      <c r="H496" s="111"/>
    </row>
    <row r="497" spans="1:8" ht="16.5" customHeight="1" x14ac:dyDescent="0.25">
      <c r="A497" s="151" t="s">
        <v>1164</v>
      </c>
      <c r="B497" s="130" t="s">
        <v>335</v>
      </c>
      <c r="C497" s="107"/>
      <c r="D497" s="107"/>
      <c r="E497" s="127">
        <f t="shared" si="33"/>
        <v>24.8</v>
      </c>
      <c r="F497" s="107"/>
      <c r="G497" s="107">
        <v>24.8</v>
      </c>
      <c r="H497" s="111"/>
    </row>
    <row r="498" spans="1:8" ht="16.5" customHeight="1" x14ac:dyDescent="0.25">
      <c r="A498" s="151" t="s">
        <v>122</v>
      </c>
      <c r="B498" s="129" t="s">
        <v>336</v>
      </c>
      <c r="C498" s="107">
        <v>1</v>
      </c>
      <c r="D498" s="107"/>
      <c r="E498" s="127">
        <f t="shared" si="33"/>
        <v>0</v>
      </c>
      <c r="F498" s="107"/>
      <c r="G498" s="107"/>
      <c r="H498" s="111"/>
    </row>
    <row r="499" spans="1:8" ht="16.5" customHeight="1" x14ac:dyDescent="0.25">
      <c r="A499" s="151" t="s">
        <v>1166</v>
      </c>
      <c r="B499" s="129" t="s">
        <v>338</v>
      </c>
      <c r="C499" s="107">
        <v>4.2</v>
      </c>
      <c r="D499" s="107"/>
      <c r="E499" s="127">
        <f t="shared" ref="E499:E514" si="34">SUM(F499:G499)</f>
        <v>0</v>
      </c>
      <c r="F499" s="107"/>
      <c r="G499" s="107"/>
      <c r="H499" s="111"/>
    </row>
    <row r="500" spans="1:8" ht="22.5" customHeight="1" x14ac:dyDescent="0.25">
      <c r="A500" s="217" t="s">
        <v>364</v>
      </c>
      <c r="B500" s="220" t="s">
        <v>320</v>
      </c>
      <c r="C500" s="219">
        <f>C501</f>
        <v>27.6</v>
      </c>
      <c r="D500" s="219">
        <f>D501</f>
        <v>105</v>
      </c>
      <c r="E500" s="219">
        <f>E501</f>
        <v>150</v>
      </c>
      <c r="F500" s="219">
        <f>F501</f>
        <v>0</v>
      </c>
      <c r="G500" s="219">
        <f>G501</f>
        <v>150</v>
      </c>
      <c r="H500" s="101" t="s">
        <v>347</v>
      </c>
    </row>
    <row r="501" spans="1:8" ht="16.5" customHeight="1" x14ac:dyDescent="0.25">
      <c r="A501" s="151" t="s">
        <v>1157</v>
      </c>
      <c r="B501" s="129" t="s">
        <v>330</v>
      </c>
      <c r="C501" s="107">
        <f>SUM(C502:C502)</f>
        <v>27.6</v>
      </c>
      <c r="D501" s="107">
        <f>SUM(D502:D502)</f>
        <v>105</v>
      </c>
      <c r="E501" s="127">
        <f t="shared" si="34"/>
        <v>150</v>
      </c>
      <c r="F501" s="107">
        <f>SUM(F502:F502)</f>
        <v>0</v>
      </c>
      <c r="G501" s="107">
        <f>SUM(G502:G502)</f>
        <v>150</v>
      </c>
      <c r="H501" s="111"/>
    </row>
    <row r="502" spans="1:8" ht="16.5" customHeight="1" x14ac:dyDescent="0.25">
      <c r="A502" s="151" t="s">
        <v>1161</v>
      </c>
      <c r="B502" s="130" t="s">
        <v>334</v>
      </c>
      <c r="C502" s="107">
        <v>27.6</v>
      </c>
      <c r="D502" s="107">
        <v>105</v>
      </c>
      <c r="E502" s="127">
        <f t="shared" si="34"/>
        <v>150</v>
      </c>
      <c r="F502" s="107"/>
      <c r="G502" s="107">
        <v>150</v>
      </c>
      <c r="H502" s="111"/>
    </row>
    <row r="503" spans="1:8" ht="37.5" customHeight="1" x14ac:dyDescent="0.25">
      <c r="A503" s="217" t="s">
        <v>365</v>
      </c>
      <c r="B503" s="220" t="s">
        <v>1083</v>
      </c>
      <c r="C503" s="219">
        <f>C504</f>
        <v>96.6</v>
      </c>
      <c r="D503" s="219">
        <f>D504</f>
        <v>246</v>
      </c>
      <c r="E503" s="219">
        <f>E504</f>
        <v>250</v>
      </c>
      <c r="F503" s="219">
        <f>F504</f>
        <v>0</v>
      </c>
      <c r="G503" s="219">
        <f>G504</f>
        <v>250</v>
      </c>
      <c r="H503" s="101" t="s">
        <v>347</v>
      </c>
    </row>
    <row r="504" spans="1:8" ht="16.5" customHeight="1" x14ac:dyDescent="0.25">
      <c r="A504" s="151" t="s">
        <v>1157</v>
      </c>
      <c r="B504" s="129" t="s">
        <v>330</v>
      </c>
      <c r="C504" s="107">
        <f>SUM(C505:C505)</f>
        <v>96.6</v>
      </c>
      <c r="D504" s="107">
        <f>SUM(D505:D505)</f>
        <v>246</v>
      </c>
      <c r="E504" s="127">
        <f t="shared" si="34"/>
        <v>250</v>
      </c>
      <c r="F504" s="107">
        <f>SUM(F505:F505)</f>
        <v>0</v>
      </c>
      <c r="G504" s="107">
        <f>SUM(G505:G505)</f>
        <v>250</v>
      </c>
      <c r="H504" s="111"/>
    </row>
    <row r="505" spans="1:8" ht="16.5" customHeight="1" x14ac:dyDescent="0.25">
      <c r="A505" s="151" t="s">
        <v>1161</v>
      </c>
      <c r="B505" s="130" t="s">
        <v>334</v>
      </c>
      <c r="C505" s="107">
        <v>96.6</v>
      </c>
      <c r="D505" s="107">
        <v>246</v>
      </c>
      <c r="E505" s="127">
        <f t="shared" si="34"/>
        <v>250</v>
      </c>
      <c r="F505" s="107"/>
      <c r="G505" s="107">
        <v>250</v>
      </c>
      <c r="H505" s="111"/>
    </row>
    <row r="506" spans="1:8" ht="22.5" customHeight="1" x14ac:dyDescent="0.25">
      <c r="A506" s="217" t="s">
        <v>366</v>
      </c>
      <c r="B506" s="220" t="s">
        <v>321</v>
      </c>
      <c r="C506" s="219">
        <f>C507</f>
        <v>165.8</v>
      </c>
      <c r="D506" s="219">
        <f>D507</f>
        <v>34.299999999999997</v>
      </c>
      <c r="E506" s="219">
        <f>E507</f>
        <v>0</v>
      </c>
      <c r="F506" s="219">
        <f>F507</f>
        <v>0</v>
      </c>
      <c r="G506" s="219">
        <f>G507</f>
        <v>0</v>
      </c>
      <c r="H506" s="101" t="s">
        <v>347</v>
      </c>
    </row>
    <row r="507" spans="1:8" ht="16.5" customHeight="1" x14ac:dyDescent="0.25">
      <c r="A507" s="151" t="s">
        <v>1157</v>
      </c>
      <c r="B507" s="129" t="s">
        <v>330</v>
      </c>
      <c r="C507" s="107">
        <f>SUM(C508:C508)</f>
        <v>165.8</v>
      </c>
      <c r="D507" s="107">
        <f>SUM(D508:D508)</f>
        <v>34.299999999999997</v>
      </c>
      <c r="E507" s="127">
        <f t="shared" si="34"/>
        <v>0</v>
      </c>
      <c r="F507" s="107">
        <f>SUM(F508:F508)</f>
        <v>0</v>
      </c>
      <c r="G507" s="107">
        <f>SUM(G508:G508)</f>
        <v>0</v>
      </c>
      <c r="H507" s="111"/>
    </row>
    <row r="508" spans="1:8" ht="16.5" customHeight="1" x14ac:dyDescent="0.25">
      <c r="A508" s="151" t="s">
        <v>1161</v>
      </c>
      <c r="B508" s="130" t="s">
        <v>334</v>
      </c>
      <c r="C508" s="107">
        <v>165.8</v>
      </c>
      <c r="D508" s="107">
        <v>34.299999999999997</v>
      </c>
      <c r="E508" s="127">
        <f t="shared" si="34"/>
        <v>0</v>
      </c>
      <c r="F508" s="107"/>
      <c r="G508" s="107"/>
      <c r="H508" s="111"/>
    </row>
    <row r="509" spans="1:8" ht="22.5" customHeight="1" x14ac:dyDescent="0.25">
      <c r="A509" s="217" t="s">
        <v>367</v>
      </c>
      <c r="B509" s="220" t="s">
        <v>322</v>
      </c>
      <c r="C509" s="219">
        <f>C510</f>
        <v>18.2</v>
      </c>
      <c r="D509" s="219">
        <f>D510</f>
        <v>2</v>
      </c>
      <c r="E509" s="219">
        <f>E510</f>
        <v>0</v>
      </c>
      <c r="F509" s="219">
        <f>F510</f>
        <v>0</v>
      </c>
      <c r="G509" s="219">
        <f>G510</f>
        <v>0</v>
      </c>
      <c r="H509" s="101" t="s">
        <v>347</v>
      </c>
    </row>
    <row r="510" spans="1:8" ht="16.5" customHeight="1" x14ac:dyDescent="0.25">
      <c r="A510" s="151" t="s">
        <v>1157</v>
      </c>
      <c r="B510" s="129" t="s">
        <v>330</v>
      </c>
      <c r="C510" s="107">
        <f>SUM(C511:C511)</f>
        <v>18.2</v>
      </c>
      <c r="D510" s="107">
        <f>SUM(D511:D511)</f>
        <v>2</v>
      </c>
      <c r="E510" s="127">
        <f t="shared" si="34"/>
        <v>0</v>
      </c>
      <c r="F510" s="107">
        <f>SUM(F511:F511)</f>
        <v>0</v>
      </c>
      <c r="G510" s="107">
        <f>SUM(G511:G511)</f>
        <v>0</v>
      </c>
      <c r="H510" s="111"/>
    </row>
    <row r="511" spans="1:8" ht="16.5" customHeight="1" x14ac:dyDescent="0.25">
      <c r="A511" s="151" t="s">
        <v>1161</v>
      </c>
      <c r="B511" s="130" t="s">
        <v>334</v>
      </c>
      <c r="C511" s="107">
        <v>18.2</v>
      </c>
      <c r="D511" s="107">
        <v>2</v>
      </c>
      <c r="E511" s="127">
        <f t="shared" si="34"/>
        <v>0</v>
      </c>
      <c r="F511" s="107"/>
      <c r="G511" s="107"/>
      <c r="H511" s="111"/>
    </row>
    <row r="512" spans="1:8" ht="22.5" customHeight="1" x14ac:dyDescent="0.25">
      <c r="A512" s="217" t="s">
        <v>368</v>
      </c>
      <c r="B512" s="220" t="s">
        <v>279</v>
      </c>
      <c r="C512" s="219">
        <f>C513</f>
        <v>362.2</v>
      </c>
      <c r="D512" s="219">
        <f>D513</f>
        <v>0</v>
      </c>
      <c r="E512" s="219">
        <f>E513</f>
        <v>0</v>
      </c>
      <c r="F512" s="219">
        <f>F513</f>
        <v>0</v>
      </c>
      <c r="G512" s="219">
        <f>G513</f>
        <v>0</v>
      </c>
      <c r="H512" s="101" t="s">
        <v>347</v>
      </c>
    </row>
    <row r="513" spans="1:8" ht="16.5" customHeight="1" x14ac:dyDescent="0.25">
      <c r="A513" s="151" t="s">
        <v>1157</v>
      </c>
      <c r="B513" s="129" t="s">
        <v>330</v>
      </c>
      <c r="C513" s="107">
        <f>SUM(C514:C514)</f>
        <v>362.2</v>
      </c>
      <c r="D513" s="107">
        <f>SUM(D514:D514)</f>
        <v>0</v>
      </c>
      <c r="E513" s="127">
        <f t="shared" si="34"/>
        <v>0</v>
      </c>
      <c r="F513" s="107">
        <f>SUM(F514:F514)</f>
        <v>0</v>
      </c>
      <c r="G513" s="107">
        <f>SUM(G514:G514)</f>
        <v>0</v>
      </c>
      <c r="H513" s="111"/>
    </row>
    <row r="514" spans="1:8" ht="16.5" customHeight="1" x14ac:dyDescent="0.25">
      <c r="A514" s="151" t="s">
        <v>1161</v>
      </c>
      <c r="B514" s="130" t="s">
        <v>334</v>
      </c>
      <c r="C514" s="107">
        <v>362.2</v>
      </c>
      <c r="D514" s="107"/>
      <c r="E514" s="127">
        <f t="shared" si="34"/>
        <v>0</v>
      </c>
      <c r="F514" s="107"/>
      <c r="G514" s="107"/>
      <c r="H514" s="111"/>
    </row>
    <row r="515" spans="1:8" ht="22.5" customHeight="1" x14ac:dyDescent="0.25">
      <c r="A515" s="144" t="s">
        <v>369</v>
      </c>
      <c r="B515" s="225" t="s">
        <v>8</v>
      </c>
      <c r="C515" s="222">
        <f>C516+C521+C522</f>
        <v>1001.3000000000001</v>
      </c>
      <c r="D515" s="222">
        <f>D516+D521+D522</f>
        <v>843</v>
      </c>
      <c r="E515" s="222">
        <f>E516+E521+E522</f>
        <v>962</v>
      </c>
      <c r="F515" s="222">
        <f>F516+F521+F522</f>
        <v>0</v>
      </c>
      <c r="G515" s="222">
        <f>G516+G521+G522</f>
        <v>962</v>
      </c>
      <c r="H515" s="101" t="s">
        <v>347</v>
      </c>
    </row>
    <row r="516" spans="1:8" ht="16.5" customHeight="1" x14ac:dyDescent="0.25">
      <c r="A516" s="151" t="s">
        <v>1157</v>
      </c>
      <c r="B516" s="129" t="s">
        <v>330</v>
      </c>
      <c r="C516" s="107">
        <f>SUM(C517:C520)</f>
        <v>749.7</v>
      </c>
      <c r="D516" s="107">
        <f>SUM(D517:D520)</f>
        <v>843</v>
      </c>
      <c r="E516" s="127">
        <f t="shared" ref="E516:E530" si="35">SUM(F516:G516)</f>
        <v>962</v>
      </c>
      <c r="F516" s="107">
        <f>SUM(F517:F520)</f>
        <v>0</v>
      </c>
      <c r="G516" s="107">
        <f>SUM(G517:G520)</f>
        <v>962</v>
      </c>
    </row>
    <row r="517" spans="1:8" ht="16.5" customHeight="1" x14ac:dyDescent="0.25">
      <c r="A517" s="151" t="s">
        <v>1159</v>
      </c>
      <c r="B517" s="130" t="s">
        <v>332</v>
      </c>
      <c r="C517" s="107">
        <v>163.80000000000001</v>
      </c>
      <c r="D517" s="107">
        <v>240.5</v>
      </c>
      <c r="E517" s="127">
        <f t="shared" si="35"/>
        <v>209.5</v>
      </c>
      <c r="F517" s="107"/>
      <c r="G517" s="107">
        <v>209.5</v>
      </c>
    </row>
    <row r="518" spans="1:8" ht="16.5" customHeight="1" x14ac:dyDescent="0.25">
      <c r="A518" s="151" t="s">
        <v>1161</v>
      </c>
      <c r="B518" s="130" t="s">
        <v>334</v>
      </c>
      <c r="C518" s="107">
        <v>406</v>
      </c>
      <c r="D518" s="107">
        <v>432</v>
      </c>
      <c r="E518" s="127">
        <f t="shared" si="35"/>
        <v>582</v>
      </c>
      <c r="F518" s="107"/>
      <c r="G518" s="107">
        <v>582</v>
      </c>
    </row>
    <row r="519" spans="1:8" ht="16.5" customHeight="1" x14ac:dyDescent="0.25">
      <c r="A519" s="151" t="s">
        <v>1163</v>
      </c>
      <c r="B519" s="130" t="s">
        <v>281</v>
      </c>
      <c r="C519" s="107">
        <v>15.1</v>
      </c>
      <c r="D519" s="107"/>
      <c r="E519" s="127">
        <f t="shared" si="35"/>
        <v>0</v>
      </c>
      <c r="F519" s="107"/>
      <c r="G519" s="107"/>
    </row>
    <row r="520" spans="1:8" ht="16.5" customHeight="1" x14ac:dyDescent="0.25">
      <c r="A520" s="151" t="s">
        <v>1164</v>
      </c>
      <c r="B520" s="130" t="s">
        <v>335</v>
      </c>
      <c r="C520" s="107">
        <v>164.8</v>
      </c>
      <c r="D520" s="107">
        <v>170.5</v>
      </c>
      <c r="E520" s="127">
        <f t="shared" si="35"/>
        <v>170.5</v>
      </c>
      <c r="F520" s="107"/>
      <c r="G520" s="107">
        <v>170.5</v>
      </c>
    </row>
    <row r="521" spans="1:8" ht="16.5" customHeight="1" x14ac:dyDescent="0.25">
      <c r="A521" s="151" t="s">
        <v>122</v>
      </c>
      <c r="B521" s="129" t="s">
        <v>336</v>
      </c>
      <c r="C521" s="107">
        <v>156.5</v>
      </c>
      <c r="D521" s="107"/>
      <c r="E521" s="127">
        <f t="shared" si="35"/>
        <v>0</v>
      </c>
      <c r="F521" s="107"/>
      <c r="G521" s="107"/>
    </row>
    <row r="522" spans="1:8" ht="16.5" customHeight="1" x14ac:dyDescent="0.25">
      <c r="A522" s="151" t="s">
        <v>1166</v>
      </c>
      <c r="B522" s="129" t="s">
        <v>338</v>
      </c>
      <c r="C522" s="107">
        <v>95.1</v>
      </c>
      <c r="D522" s="107"/>
      <c r="E522" s="127">
        <f t="shared" si="35"/>
        <v>0</v>
      </c>
      <c r="F522" s="107"/>
      <c r="G522" s="107"/>
    </row>
    <row r="523" spans="1:8" ht="46.5" customHeight="1" x14ac:dyDescent="0.25">
      <c r="A523" s="144" t="s">
        <v>370</v>
      </c>
      <c r="B523" s="221" t="s">
        <v>1085</v>
      </c>
      <c r="C523" s="222">
        <f>C524+C526</f>
        <v>277.5</v>
      </c>
      <c r="D523" s="222">
        <f>D524+D526</f>
        <v>1133</v>
      </c>
      <c r="E523" s="222">
        <f>E524+E526</f>
        <v>370</v>
      </c>
      <c r="F523" s="222">
        <f>F524+F526</f>
        <v>0</v>
      </c>
      <c r="G523" s="222">
        <f>G524+G526</f>
        <v>370</v>
      </c>
      <c r="H523" s="101" t="s">
        <v>347</v>
      </c>
    </row>
    <row r="524" spans="1:8" ht="16.5" customHeight="1" x14ac:dyDescent="0.25">
      <c r="A524" s="151" t="s">
        <v>1157</v>
      </c>
      <c r="B524" s="129" t="s">
        <v>330</v>
      </c>
      <c r="C524" s="107">
        <f>SUM(C525:C525)</f>
        <v>0</v>
      </c>
      <c r="D524" s="107">
        <f>SUM(D525:D525)</f>
        <v>33</v>
      </c>
      <c r="E524" s="127">
        <f t="shared" si="35"/>
        <v>170</v>
      </c>
      <c r="F524" s="107">
        <f>SUM(F525:F525)</f>
        <v>0</v>
      </c>
      <c r="G524" s="107">
        <f>SUM(G525:G525)</f>
        <v>170</v>
      </c>
    </row>
    <row r="525" spans="1:8" ht="16.5" customHeight="1" x14ac:dyDescent="0.25">
      <c r="A525" s="151" t="s">
        <v>1159</v>
      </c>
      <c r="B525" s="130" t="s">
        <v>332</v>
      </c>
      <c r="C525" s="107"/>
      <c r="D525" s="107">
        <v>33</v>
      </c>
      <c r="E525" s="127">
        <f t="shared" si="35"/>
        <v>170</v>
      </c>
      <c r="F525" s="107"/>
      <c r="G525" s="107">
        <v>170</v>
      </c>
    </row>
    <row r="526" spans="1:8" ht="16.5" customHeight="1" x14ac:dyDescent="0.25">
      <c r="A526" s="151" t="s">
        <v>122</v>
      </c>
      <c r="B526" s="129" t="s">
        <v>336</v>
      </c>
      <c r="C526" s="107">
        <v>277.5</v>
      </c>
      <c r="D526" s="107">
        <v>1100</v>
      </c>
      <c r="E526" s="127">
        <f t="shared" si="35"/>
        <v>200</v>
      </c>
      <c r="F526" s="107"/>
      <c r="G526" s="107">
        <v>200</v>
      </c>
    </row>
    <row r="527" spans="1:8" ht="22.5" customHeight="1" x14ac:dyDescent="0.25">
      <c r="A527" s="217" t="s">
        <v>371</v>
      </c>
      <c r="B527" s="223" t="s">
        <v>1086</v>
      </c>
      <c r="C527" s="219">
        <f>C528+C530</f>
        <v>926.40000000000009</v>
      </c>
      <c r="D527" s="219">
        <f>D528+D530</f>
        <v>0</v>
      </c>
      <c r="E527" s="219">
        <f>E528+E530</f>
        <v>0</v>
      </c>
      <c r="F527" s="219">
        <f>F528+F530</f>
        <v>0</v>
      </c>
      <c r="G527" s="219">
        <f>G528+G530</f>
        <v>0</v>
      </c>
      <c r="H527" s="101" t="s">
        <v>347</v>
      </c>
    </row>
    <row r="528" spans="1:8" ht="16.5" customHeight="1" x14ac:dyDescent="0.25">
      <c r="A528" s="151" t="s">
        <v>1157</v>
      </c>
      <c r="B528" s="129" t="s">
        <v>330</v>
      </c>
      <c r="C528" s="107">
        <f>SUM(C529:C529)</f>
        <v>2.2000000000000002</v>
      </c>
      <c r="D528" s="107">
        <f>SUM(D529:D529)</f>
        <v>0</v>
      </c>
      <c r="E528" s="127">
        <f t="shared" si="35"/>
        <v>0</v>
      </c>
      <c r="F528" s="107">
        <f>SUM(F529:F529)</f>
        <v>0</v>
      </c>
      <c r="G528" s="107">
        <f>SUM(G529:G529)</f>
        <v>0</v>
      </c>
    </row>
    <row r="529" spans="1:8" ht="16.5" customHeight="1" x14ac:dyDescent="0.25">
      <c r="A529" s="151" t="s">
        <v>1159</v>
      </c>
      <c r="B529" s="130" t="s">
        <v>332</v>
      </c>
      <c r="C529" s="107">
        <v>2.2000000000000002</v>
      </c>
      <c r="D529" s="107"/>
      <c r="E529" s="127">
        <f t="shared" si="35"/>
        <v>0</v>
      </c>
      <c r="F529" s="107"/>
      <c r="G529" s="107"/>
    </row>
    <row r="530" spans="1:8" ht="16.5" customHeight="1" x14ac:dyDescent="0.25">
      <c r="A530" s="151" t="s">
        <v>122</v>
      </c>
      <c r="B530" s="129" t="s">
        <v>336</v>
      </c>
      <c r="C530" s="107">
        <v>924.2</v>
      </c>
      <c r="D530" s="107"/>
      <c r="E530" s="127">
        <f t="shared" si="35"/>
        <v>0</v>
      </c>
      <c r="F530" s="107"/>
      <c r="G530" s="107"/>
    </row>
    <row r="531" spans="1:8" ht="37.5" customHeight="1" x14ac:dyDescent="0.25">
      <c r="A531" s="217" t="s">
        <v>372</v>
      </c>
      <c r="B531" s="223" t="s">
        <v>272</v>
      </c>
      <c r="C531" s="219">
        <f>C532</f>
        <v>67</v>
      </c>
      <c r="D531" s="219">
        <f>D532</f>
        <v>291.7</v>
      </c>
      <c r="E531" s="219">
        <f>E532</f>
        <v>0</v>
      </c>
      <c r="F531" s="219">
        <f>F532</f>
        <v>0</v>
      </c>
      <c r="G531" s="219">
        <f>G532</f>
        <v>0</v>
      </c>
      <c r="H531" s="101" t="s">
        <v>347</v>
      </c>
    </row>
    <row r="532" spans="1:8" ht="16.5" customHeight="1" x14ac:dyDescent="0.25">
      <c r="A532" s="151" t="s">
        <v>122</v>
      </c>
      <c r="B532" s="129" t="s">
        <v>336</v>
      </c>
      <c r="C532" s="107">
        <v>67</v>
      </c>
      <c r="D532" s="107">
        <v>291.7</v>
      </c>
      <c r="E532" s="127">
        <f t="shared" ref="E532:E564" si="36">SUM(F532:G532)</f>
        <v>0</v>
      </c>
      <c r="F532" s="107"/>
      <c r="G532" s="107"/>
    </row>
    <row r="533" spans="1:8" ht="24" customHeight="1" x14ac:dyDescent="0.25">
      <c r="A533" s="143" t="s">
        <v>228</v>
      </c>
      <c r="B533" s="143" t="s">
        <v>231</v>
      </c>
      <c r="C533" s="216">
        <f>C544+C552+C559+C566+C569+C573+C579+C582</f>
        <v>5996.8</v>
      </c>
      <c r="D533" s="216">
        <f>D544+D552+D559+D566+D569+D573+D579+D582</f>
        <v>6277.7999999999993</v>
      </c>
      <c r="E533" s="216">
        <f t="shared" si="36"/>
        <v>6700</v>
      </c>
      <c r="F533" s="216">
        <f>F544+F552+F559+F566+F569+F573+F579+F582</f>
        <v>0</v>
      </c>
      <c r="G533" s="216">
        <f>G544+G552+G559+G566+G569+G573+G579+G582</f>
        <v>6700</v>
      </c>
      <c r="H533" s="101" t="s">
        <v>345</v>
      </c>
    </row>
    <row r="534" spans="1:8" ht="16.5" customHeight="1" x14ac:dyDescent="0.25">
      <c r="A534" s="122"/>
      <c r="B534" s="123" t="s">
        <v>329</v>
      </c>
      <c r="C534" s="106">
        <f>C545+C553+C560</f>
        <v>0</v>
      </c>
      <c r="D534" s="106">
        <f>D545+D553+D560</f>
        <v>0</v>
      </c>
      <c r="E534" s="106">
        <f>E545+E553+E560</f>
        <v>848</v>
      </c>
      <c r="F534" s="106">
        <f>F545+F553+F560</f>
        <v>0</v>
      </c>
      <c r="G534" s="106">
        <f>G545+G553+G560</f>
        <v>848</v>
      </c>
    </row>
    <row r="535" spans="1:8" ht="16.5" customHeight="1" x14ac:dyDescent="0.25">
      <c r="A535" s="151" t="s">
        <v>1157</v>
      </c>
      <c r="B535" s="124" t="s">
        <v>330</v>
      </c>
      <c r="C535" s="106">
        <f>C546+C554+C561+C567+C570+C574+C580+C583</f>
        <v>5873.4000000000005</v>
      </c>
      <c r="D535" s="106">
        <f>D546+D554+D561+D567+D570+D574+D580+D583</f>
        <v>6139.2</v>
      </c>
      <c r="E535" s="106">
        <f>E546+E554+E561+E567+E570+E574+E580+E583</f>
        <v>6630</v>
      </c>
      <c r="F535" s="106">
        <f>F546+F554+F561+F567+F570+F574+F580+F583</f>
        <v>0</v>
      </c>
      <c r="G535" s="106">
        <f>G546+G554+G561+G567+G570+G574+G580+G583</f>
        <v>6630</v>
      </c>
    </row>
    <row r="536" spans="1:8" ht="16.5" customHeight="1" x14ac:dyDescent="0.25">
      <c r="A536" s="151" t="s">
        <v>1158</v>
      </c>
      <c r="B536" s="125" t="s">
        <v>331</v>
      </c>
      <c r="C536" s="106">
        <f>C547+C555+C562</f>
        <v>0</v>
      </c>
      <c r="D536" s="106">
        <f>D547+D555+D562</f>
        <v>0</v>
      </c>
      <c r="E536" s="106">
        <f>E547+E555+E562</f>
        <v>4835.8</v>
      </c>
      <c r="F536" s="106">
        <f>F547+F555+F562</f>
        <v>0</v>
      </c>
      <c r="G536" s="106">
        <f>G547+G555+G562</f>
        <v>4835.8</v>
      </c>
    </row>
    <row r="537" spans="1:8" ht="16.5" customHeight="1" x14ac:dyDescent="0.25">
      <c r="A537" s="151" t="s">
        <v>1159</v>
      </c>
      <c r="B537" s="125" t="s">
        <v>332</v>
      </c>
      <c r="C537" s="106">
        <f>C548+C556+C563+C575</f>
        <v>488.7</v>
      </c>
      <c r="D537" s="106">
        <f>D548+D556+D563+D575</f>
        <v>837</v>
      </c>
      <c r="E537" s="106">
        <f>E548+E556+E563+E575</f>
        <v>1576.7</v>
      </c>
      <c r="F537" s="106">
        <f>F548+F556+F563+F575</f>
        <v>0</v>
      </c>
      <c r="G537" s="106">
        <f>G548+G556+G563+G575</f>
        <v>1576.7</v>
      </c>
    </row>
    <row r="538" spans="1:8" ht="16.5" customHeight="1" x14ac:dyDescent="0.25">
      <c r="A538" s="151" t="s">
        <v>1161</v>
      </c>
      <c r="B538" s="125" t="s">
        <v>334</v>
      </c>
      <c r="C538" s="106">
        <f>C549+C557+C564+C571+C576+C584</f>
        <v>4807.7000000000007</v>
      </c>
      <c r="D538" s="106">
        <f>D549+D557+D564+D571+D576+D584</f>
        <v>5232.2</v>
      </c>
      <c r="E538" s="106">
        <f>E549+E557+E564+E571+E576+E584</f>
        <v>151.5</v>
      </c>
      <c r="F538" s="106">
        <f>F549+F557+F564+F571+F576+F584</f>
        <v>0</v>
      </c>
      <c r="G538" s="106">
        <f>G549+G557+G564+G571+G576+G584</f>
        <v>151.5</v>
      </c>
    </row>
    <row r="539" spans="1:8" ht="16.5" customHeight="1" x14ac:dyDescent="0.25">
      <c r="A539" s="151" t="s">
        <v>1162</v>
      </c>
      <c r="B539" s="125" t="s">
        <v>65</v>
      </c>
      <c r="C539" s="106">
        <f>C568+C581</f>
        <v>470</v>
      </c>
      <c r="D539" s="106">
        <f>D568+D581</f>
        <v>70</v>
      </c>
      <c r="E539" s="106">
        <f>E568+E581</f>
        <v>0</v>
      </c>
      <c r="F539" s="106">
        <f>F568+F581</f>
        <v>0</v>
      </c>
      <c r="G539" s="106">
        <f>G568+G581</f>
        <v>0</v>
      </c>
    </row>
    <row r="540" spans="1:8" ht="16.5" customHeight="1" x14ac:dyDescent="0.25">
      <c r="A540" s="151" t="s">
        <v>1163</v>
      </c>
      <c r="B540" s="125" t="s">
        <v>281</v>
      </c>
      <c r="C540" s="106">
        <f>C550</f>
        <v>0</v>
      </c>
      <c r="D540" s="106">
        <f>D550</f>
        <v>0</v>
      </c>
      <c r="E540" s="106">
        <f>E550</f>
        <v>20</v>
      </c>
      <c r="F540" s="106">
        <f>F550</f>
        <v>0</v>
      </c>
      <c r="G540" s="106">
        <f>G550</f>
        <v>20</v>
      </c>
    </row>
    <row r="541" spans="1:8" ht="16.5" customHeight="1" x14ac:dyDescent="0.25">
      <c r="A541" s="151" t="s">
        <v>1164</v>
      </c>
      <c r="B541" s="125" t="s">
        <v>335</v>
      </c>
      <c r="C541" s="106">
        <f>C577</f>
        <v>107</v>
      </c>
      <c r="D541" s="106">
        <f>D577</f>
        <v>0</v>
      </c>
      <c r="E541" s="106">
        <f>E577</f>
        <v>46</v>
      </c>
      <c r="F541" s="106">
        <f>F577</f>
        <v>0</v>
      </c>
      <c r="G541" s="106">
        <f>G577</f>
        <v>46</v>
      </c>
    </row>
    <row r="542" spans="1:8" ht="16.5" customHeight="1" x14ac:dyDescent="0.25">
      <c r="A542" s="151" t="s">
        <v>122</v>
      </c>
      <c r="B542" s="124" t="s">
        <v>336</v>
      </c>
      <c r="C542" s="106">
        <f>C551+C558+C565+C572+C585</f>
        <v>52.199999999999996</v>
      </c>
      <c r="D542" s="106">
        <f>D551+D558+D565+D572+D585</f>
        <v>138.6</v>
      </c>
      <c r="E542" s="106">
        <f>E551+E558+E565+E572+E585</f>
        <v>70</v>
      </c>
      <c r="F542" s="106">
        <f>F551+F558+F565+F572+F585</f>
        <v>0</v>
      </c>
      <c r="G542" s="106">
        <f>G551+G558+G565+G572+G585</f>
        <v>70</v>
      </c>
    </row>
    <row r="543" spans="1:8" ht="16.5" customHeight="1" x14ac:dyDescent="0.25">
      <c r="A543" s="151" t="s">
        <v>1166</v>
      </c>
      <c r="B543" s="124" t="s">
        <v>338</v>
      </c>
      <c r="C543" s="106">
        <f>C578</f>
        <v>71.2</v>
      </c>
      <c r="D543" s="106">
        <f>D578</f>
        <v>0</v>
      </c>
      <c r="E543" s="106">
        <f>E578</f>
        <v>0</v>
      </c>
      <c r="F543" s="106">
        <f>F578</f>
        <v>0</v>
      </c>
      <c r="G543" s="106">
        <f>G578</f>
        <v>0</v>
      </c>
    </row>
    <row r="544" spans="1:8" ht="35.25" customHeight="1" x14ac:dyDescent="0.25">
      <c r="A544" s="217" t="s">
        <v>229</v>
      </c>
      <c r="B544" s="220" t="s">
        <v>1084</v>
      </c>
      <c r="C544" s="219">
        <f>C546+C551</f>
        <v>3149.5</v>
      </c>
      <c r="D544" s="219">
        <f>D546+D551</f>
        <v>3550.9</v>
      </c>
      <c r="E544" s="219">
        <f>E546+E551</f>
        <v>4150</v>
      </c>
      <c r="F544" s="219">
        <f>F546+F551</f>
        <v>0</v>
      </c>
      <c r="G544" s="219">
        <f>G546+G551</f>
        <v>4150</v>
      </c>
      <c r="H544" s="101" t="s">
        <v>347</v>
      </c>
    </row>
    <row r="545" spans="1:8" ht="16.5" customHeight="1" x14ac:dyDescent="0.25">
      <c r="A545" s="126"/>
      <c r="B545" s="128" t="s">
        <v>329</v>
      </c>
      <c r="C545" s="107"/>
      <c r="D545" s="107"/>
      <c r="E545" s="127">
        <f t="shared" si="36"/>
        <v>750</v>
      </c>
      <c r="F545" s="107"/>
      <c r="G545" s="107">
        <v>750</v>
      </c>
    </row>
    <row r="546" spans="1:8" ht="16.5" customHeight="1" x14ac:dyDescent="0.25">
      <c r="A546" s="151" t="s">
        <v>1157</v>
      </c>
      <c r="B546" s="129" t="s">
        <v>330</v>
      </c>
      <c r="C546" s="107">
        <f>SUM(C547:C550)</f>
        <v>3149.5</v>
      </c>
      <c r="D546" s="107">
        <f>SUM(D547:D550)</f>
        <v>3470.9</v>
      </c>
      <c r="E546" s="127">
        <f t="shared" si="36"/>
        <v>4130</v>
      </c>
      <c r="F546" s="107">
        <f>SUM(F547:F550)</f>
        <v>0</v>
      </c>
      <c r="G546" s="107">
        <f>SUM(G547:G550)</f>
        <v>4130</v>
      </c>
    </row>
    <row r="547" spans="1:8" ht="16.5" customHeight="1" x14ac:dyDescent="0.25">
      <c r="A547" s="151" t="s">
        <v>1158</v>
      </c>
      <c r="B547" s="130" t="s">
        <v>331</v>
      </c>
      <c r="C547" s="107"/>
      <c r="D547" s="107"/>
      <c r="E547" s="127">
        <f t="shared" si="36"/>
        <v>3308</v>
      </c>
      <c r="F547" s="107"/>
      <c r="G547" s="107">
        <v>3308</v>
      </c>
    </row>
    <row r="548" spans="1:8" ht="16.5" customHeight="1" x14ac:dyDescent="0.25">
      <c r="A548" s="151" t="s">
        <v>1159</v>
      </c>
      <c r="B548" s="130" t="s">
        <v>332</v>
      </c>
      <c r="C548" s="107"/>
      <c r="D548" s="107"/>
      <c r="E548" s="127">
        <f t="shared" si="36"/>
        <v>802</v>
      </c>
      <c r="F548" s="107"/>
      <c r="G548" s="107">
        <v>802</v>
      </c>
    </row>
    <row r="549" spans="1:8" ht="16.5" customHeight="1" x14ac:dyDescent="0.25">
      <c r="A549" s="151" t="s">
        <v>1161</v>
      </c>
      <c r="B549" s="130" t="s">
        <v>334</v>
      </c>
      <c r="C549" s="107">
        <v>3149.5</v>
      </c>
      <c r="D549" s="107">
        <v>3470.9</v>
      </c>
      <c r="E549" s="127">
        <f t="shared" si="36"/>
        <v>0</v>
      </c>
      <c r="F549" s="107"/>
      <c r="G549" s="107"/>
    </row>
    <row r="550" spans="1:8" ht="16.5" customHeight="1" x14ac:dyDescent="0.25">
      <c r="A550" s="151" t="s">
        <v>1163</v>
      </c>
      <c r="B550" s="130" t="s">
        <v>281</v>
      </c>
      <c r="C550" s="107"/>
      <c r="D550" s="107"/>
      <c r="E550" s="127">
        <f t="shared" si="36"/>
        <v>20</v>
      </c>
      <c r="F550" s="107"/>
      <c r="G550" s="107">
        <v>20</v>
      </c>
    </row>
    <row r="551" spans="1:8" ht="16.5" customHeight="1" x14ac:dyDescent="0.25">
      <c r="A551" s="151" t="s">
        <v>122</v>
      </c>
      <c r="B551" s="129" t="s">
        <v>336</v>
      </c>
      <c r="C551" s="107"/>
      <c r="D551" s="107">
        <v>80</v>
      </c>
      <c r="E551" s="127">
        <f t="shared" si="36"/>
        <v>20</v>
      </c>
      <c r="F551" s="107"/>
      <c r="G551" s="107">
        <v>20</v>
      </c>
    </row>
    <row r="552" spans="1:8" ht="38.25" customHeight="1" x14ac:dyDescent="0.25">
      <c r="A552" s="217" t="s">
        <v>230</v>
      </c>
      <c r="B552" s="223" t="s">
        <v>313</v>
      </c>
      <c r="C552" s="219">
        <f>C554+C558</f>
        <v>678</v>
      </c>
      <c r="D552" s="219">
        <f>D554+D558</f>
        <v>715</v>
      </c>
      <c r="E552" s="219">
        <f>E554+E558</f>
        <v>830</v>
      </c>
      <c r="F552" s="219">
        <f>F554+F558</f>
        <v>0</v>
      </c>
      <c r="G552" s="219">
        <f>G554+G558</f>
        <v>830</v>
      </c>
      <c r="H552" s="101" t="s">
        <v>347</v>
      </c>
    </row>
    <row r="553" spans="1:8" ht="16.5" customHeight="1" x14ac:dyDescent="0.25">
      <c r="A553" s="126"/>
      <c r="B553" s="128" t="s">
        <v>329</v>
      </c>
      <c r="C553" s="107"/>
      <c r="D553" s="107"/>
      <c r="E553" s="127">
        <f t="shared" si="36"/>
        <v>0</v>
      </c>
      <c r="F553" s="107"/>
      <c r="G553" s="107"/>
    </row>
    <row r="554" spans="1:8" ht="16.5" customHeight="1" x14ac:dyDescent="0.25">
      <c r="A554" s="151" t="s">
        <v>1157</v>
      </c>
      <c r="B554" s="129" t="s">
        <v>330</v>
      </c>
      <c r="C554" s="107">
        <f>SUM(C555:C557)</f>
        <v>659.5</v>
      </c>
      <c r="D554" s="107">
        <f>SUM(D555:D557)</f>
        <v>705</v>
      </c>
      <c r="E554" s="127">
        <f t="shared" si="36"/>
        <v>785</v>
      </c>
      <c r="F554" s="107">
        <f>SUM(F555:F557)</f>
        <v>0</v>
      </c>
      <c r="G554" s="107">
        <f>SUM(G555:G557)</f>
        <v>785</v>
      </c>
    </row>
    <row r="555" spans="1:8" ht="16.5" customHeight="1" x14ac:dyDescent="0.25">
      <c r="A555" s="151" t="s">
        <v>1158</v>
      </c>
      <c r="B555" s="130" t="s">
        <v>331</v>
      </c>
      <c r="C555" s="107"/>
      <c r="D555" s="107"/>
      <c r="E555" s="127">
        <f t="shared" si="36"/>
        <v>715</v>
      </c>
      <c r="F555" s="107"/>
      <c r="G555" s="107">
        <v>715</v>
      </c>
    </row>
    <row r="556" spans="1:8" ht="16.5" customHeight="1" x14ac:dyDescent="0.25">
      <c r="A556" s="151" t="s">
        <v>1159</v>
      </c>
      <c r="B556" s="130" t="s">
        <v>332</v>
      </c>
      <c r="C556" s="107"/>
      <c r="D556" s="107"/>
      <c r="E556" s="127">
        <f t="shared" si="36"/>
        <v>70</v>
      </c>
      <c r="F556" s="107"/>
      <c r="G556" s="107">
        <v>70</v>
      </c>
    </row>
    <row r="557" spans="1:8" ht="16.5" customHeight="1" x14ac:dyDescent="0.25">
      <c r="A557" s="151" t="s">
        <v>1161</v>
      </c>
      <c r="B557" s="130" t="s">
        <v>334</v>
      </c>
      <c r="C557" s="107">
        <v>659.5</v>
      </c>
      <c r="D557" s="107">
        <v>705</v>
      </c>
      <c r="E557" s="127">
        <f t="shared" si="36"/>
        <v>0</v>
      </c>
      <c r="F557" s="107"/>
      <c r="G557" s="107"/>
    </row>
    <row r="558" spans="1:8" ht="16.5" customHeight="1" x14ac:dyDescent="0.25">
      <c r="A558" s="151" t="s">
        <v>122</v>
      </c>
      <c r="B558" s="129" t="s">
        <v>336</v>
      </c>
      <c r="C558" s="107">
        <v>18.5</v>
      </c>
      <c r="D558" s="107">
        <v>10</v>
      </c>
      <c r="E558" s="127">
        <f t="shared" si="36"/>
        <v>45</v>
      </c>
      <c r="F558" s="107"/>
      <c r="G558" s="107">
        <v>45</v>
      </c>
    </row>
    <row r="559" spans="1:8" ht="22.5" customHeight="1" x14ac:dyDescent="0.25">
      <c r="A559" s="217" t="s">
        <v>204</v>
      </c>
      <c r="B559" s="223" t="s">
        <v>312</v>
      </c>
      <c r="C559" s="219">
        <f>C561+C565</f>
        <v>783.8</v>
      </c>
      <c r="D559" s="219">
        <f>D561+D565</f>
        <v>840</v>
      </c>
      <c r="E559" s="219">
        <f>E561+E565</f>
        <v>850</v>
      </c>
      <c r="F559" s="219">
        <f>F561+F565</f>
        <v>0</v>
      </c>
      <c r="G559" s="219">
        <f>G561+G565</f>
        <v>850</v>
      </c>
      <c r="H559" s="101" t="s">
        <v>347</v>
      </c>
    </row>
    <row r="560" spans="1:8" ht="16.5" customHeight="1" x14ac:dyDescent="0.25">
      <c r="A560" s="126"/>
      <c r="B560" s="128" t="s">
        <v>329</v>
      </c>
      <c r="C560" s="107"/>
      <c r="D560" s="107"/>
      <c r="E560" s="127">
        <f t="shared" si="36"/>
        <v>98</v>
      </c>
      <c r="F560" s="107"/>
      <c r="G560" s="107">
        <v>98</v>
      </c>
    </row>
    <row r="561" spans="1:8" ht="16.5" customHeight="1" x14ac:dyDescent="0.25">
      <c r="A561" s="151" t="s">
        <v>1157</v>
      </c>
      <c r="B561" s="129" t="s">
        <v>330</v>
      </c>
      <c r="C561" s="107">
        <f>SUM(C562:C564)</f>
        <v>783.8</v>
      </c>
      <c r="D561" s="107">
        <f>SUM(D562:D564)</f>
        <v>800</v>
      </c>
      <c r="E561" s="127">
        <f t="shared" si="36"/>
        <v>845</v>
      </c>
      <c r="F561" s="107">
        <f>SUM(F562:F564)</f>
        <v>0</v>
      </c>
      <c r="G561" s="107">
        <f>SUM(G562:G564)</f>
        <v>845</v>
      </c>
    </row>
    <row r="562" spans="1:8" ht="16.5" customHeight="1" x14ac:dyDescent="0.25">
      <c r="A562" s="151" t="s">
        <v>1158</v>
      </c>
      <c r="B562" s="130" t="s">
        <v>331</v>
      </c>
      <c r="C562" s="107"/>
      <c r="D562" s="107"/>
      <c r="E562" s="127">
        <f t="shared" si="36"/>
        <v>812.8</v>
      </c>
      <c r="F562" s="107"/>
      <c r="G562" s="107">
        <v>812.8</v>
      </c>
    </row>
    <row r="563" spans="1:8" ht="16.5" customHeight="1" x14ac:dyDescent="0.25">
      <c r="A563" s="151" t="s">
        <v>1159</v>
      </c>
      <c r="B563" s="130" t="s">
        <v>332</v>
      </c>
      <c r="C563" s="107"/>
      <c r="D563" s="107"/>
      <c r="E563" s="127">
        <f t="shared" si="36"/>
        <v>32.200000000000003</v>
      </c>
      <c r="F563" s="107"/>
      <c r="G563" s="107">
        <v>32.200000000000003</v>
      </c>
    </row>
    <row r="564" spans="1:8" ht="16.5" customHeight="1" x14ac:dyDescent="0.25">
      <c r="A564" s="151" t="s">
        <v>1161</v>
      </c>
      <c r="B564" s="130" t="s">
        <v>334</v>
      </c>
      <c r="C564" s="107">
        <v>783.8</v>
      </c>
      <c r="D564" s="107">
        <v>800</v>
      </c>
      <c r="E564" s="127">
        <f t="shared" si="36"/>
        <v>0</v>
      </c>
      <c r="F564" s="107"/>
      <c r="G564" s="107"/>
    </row>
    <row r="565" spans="1:8" ht="16.5" customHeight="1" x14ac:dyDescent="0.25">
      <c r="A565" s="151" t="s">
        <v>122</v>
      </c>
      <c r="B565" s="129" t="s">
        <v>336</v>
      </c>
      <c r="C565" s="107"/>
      <c r="D565" s="107">
        <v>40</v>
      </c>
      <c r="E565" s="127">
        <f t="shared" ref="E565:E581" si="37">SUM(F565:G565)</f>
        <v>5</v>
      </c>
      <c r="F565" s="107"/>
      <c r="G565" s="107">
        <v>5</v>
      </c>
    </row>
    <row r="566" spans="1:8" ht="34.5" customHeight="1" x14ac:dyDescent="0.25">
      <c r="A566" s="217" t="s">
        <v>323</v>
      </c>
      <c r="B566" s="223" t="s">
        <v>282</v>
      </c>
      <c r="C566" s="219">
        <f>C567</f>
        <v>70</v>
      </c>
      <c r="D566" s="219">
        <f>D567</f>
        <v>70</v>
      </c>
      <c r="E566" s="219">
        <f>E567</f>
        <v>0</v>
      </c>
      <c r="F566" s="219">
        <f>F567</f>
        <v>0</v>
      </c>
      <c r="G566" s="219">
        <f>G567</f>
        <v>0</v>
      </c>
      <c r="H566" s="101" t="s">
        <v>347</v>
      </c>
    </row>
    <row r="567" spans="1:8" ht="16.5" customHeight="1" x14ac:dyDescent="0.25">
      <c r="A567" s="151" t="s">
        <v>1157</v>
      </c>
      <c r="B567" s="129" t="s">
        <v>330</v>
      </c>
      <c r="C567" s="107">
        <f>SUM(C568:C568)</f>
        <v>70</v>
      </c>
      <c r="D567" s="107">
        <f>SUM(D568:D568)</f>
        <v>70</v>
      </c>
      <c r="E567" s="127">
        <f t="shared" si="37"/>
        <v>0</v>
      </c>
      <c r="F567" s="107">
        <f>SUM(F568:F568)</f>
        <v>0</v>
      </c>
      <c r="G567" s="107">
        <f>SUM(G568:G568)</f>
        <v>0</v>
      </c>
    </row>
    <row r="568" spans="1:8" ht="16.5" customHeight="1" x14ac:dyDescent="0.25">
      <c r="A568" s="151" t="s">
        <v>1162</v>
      </c>
      <c r="B568" s="130" t="s">
        <v>65</v>
      </c>
      <c r="C568" s="107">
        <v>70</v>
      </c>
      <c r="D568" s="107">
        <v>70</v>
      </c>
      <c r="E568" s="127">
        <f t="shared" si="37"/>
        <v>0</v>
      </c>
      <c r="F568" s="107"/>
      <c r="G568" s="107"/>
    </row>
    <row r="569" spans="1:8" ht="22.5" customHeight="1" x14ac:dyDescent="0.25">
      <c r="A569" s="217" t="s">
        <v>359</v>
      </c>
      <c r="B569" s="223" t="s">
        <v>315</v>
      </c>
      <c r="C569" s="219">
        <f>C570+C572</f>
        <v>35</v>
      </c>
      <c r="D569" s="219">
        <f>D570+D572</f>
        <v>13.399999999999999</v>
      </c>
      <c r="E569" s="219">
        <f>E570+E572</f>
        <v>0</v>
      </c>
      <c r="F569" s="219">
        <f>F570+F572</f>
        <v>0</v>
      </c>
      <c r="G569" s="219">
        <f>G570+G572</f>
        <v>0</v>
      </c>
      <c r="H569" s="101" t="s">
        <v>347</v>
      </c>
    </row>
    <row r="570" spans="1:8" ht="16.5" customHeight="1" x14ac:dyDescent="0.25">
      <c r="A570" s="151" t="s">
        <v>1157</v>
      </c>
      <c r="B570" s="129" t="s">
        <v>330</v>
      </c>
      <c r="C570" s="107">
        <f>SUM(C571:C571)</f>
        <v>19.2</v>
      </c>
      <c r="D570" s="107">
        <f>SUM(D571:D571)</f>
        <v>4.8</v>
      </c>
      <c r="E570" s="127">
        <f t="shared" si="37"/>
        <v>0</v>
      </c>
      <c r="F570" s="107">
        <f>SUM(F571:F571)</f>
        <v>0</v>
      </c>
      <c r="G570" s="107">
        <f>SUM(G571:G571)</f>
        <v>0</v>
      </c>
    </row>
    <row r="571" spans="1:8" ht="16.5" customHeight="1" x14ac:dyDescent="0.25">
      <c r="A571" s="151" t="s">
        <v>1161</v>
      </c>
      <c r="B571" s="130" t="s">
        <v>334</v>
      </c>
      <c r="C571" s="107">
        <v>19.2</v>
      </c>
      <c r="D571" s="107">
        <v>4.8</v>
      </c>
      <c r="E571" s="127">
        <f t="shared" si="37"/>
        <v>0</v>
      </c>
      <c r="F571" s="107"/>
      <c r="G571" s="107"/>
    </row>
    <row r="572" spans="1:8" ht="16.5" customHeight="1" x14ac:dyDescent="0.25">
      <c r="A572" s="151" t="s">
        <v>122</v>
      </c>
      <c r="B572" s="129" t="s">
        <v>336</v>
      </c>
      <c r="C572" s="107">
        <v>15.8</v>
      </c>
      <c r="D572" s="107">
        <v>8.6</v>
      </c>
      <c r="E572" s="127">
        <f t="shared" si="37"/>
        <v>0</v>
      </c>
      <c r="F572" s="107"/>
      <c r="G572" s="107"/>
    </row>
    <row r="573" spans="1:8" ht="22.5" customHeight="1" x14ac:dyDescent="0.25">
      <c r="A573" s="144" t="s">
        <v>360</v>
      </c>
      <c r="B573" s="221" t="s">
        <v>9</v>
      </c>
      <c r="C573" s="222">
        <f>C574+C578</f>
        <v>854</v>
      </c>
      <c r="D573" s="222">
        <f>D574+D578</f>
        <v>1088.5</v>
      </c>
      <c r="E573" s="222">
        <f>E574+E578</f>
        <v>870</v>
      </c>
      <c r="F573" s="222">
        <f>F574+F578</f>
        <v>0</v>
      </c>
      <c r="G573" s="222">
        <f>G574+G578</f>
        <v>870</v>
      </c>
      <c r="H573" s="101" t="s">
        <v>347</v>
      </c>
    </row>
    <row r="574" spans="1:8" ht="16.5" customHeight="1" x14ac:dyDescent="0.25">
      <c r="A574" s="151" t="s">
        <v>1157</v>
      </c>
      <c r="B574" s="129" t="s">
        <v>330</v>
      </c>
      <c r="C574" s="107">
        <f>SUM(C575:C577)</f>
        <v>782.8</v>
      </c>
      <c r="D574" s="107">
        <f>SUM(D575:D577)</f>
        <v>1088.5</v>
      </c>
      <c r="E574" s="127">
        <f t="shared" si="37"/>
        <v>870</v>
      </c>
      <c r="F574" s="107">
        <f>SUM(F575:F577)</f>
        <v>0</v>
      </c>
      <c r="G574" s="107">
        <f>SUM(G575:G577)</f>
        <v>870</v>
      </c>
    </row>
    <row r="575" spans="1:8" ht="16.5" customHeight="1" x14ac:dyDescent="0.25">
      <c r="A575" s="151" t="s">
        <v>1159</v>
      </c>
      <c r="B575" s="130" t="s">
        <v>332</v>
      </c>
      <c r="C575" s="107">
        <v>488.7</v>
      </c>
      <c r="D575" s="107">
        <v>837</v>
      </c>
      <c r="E575" s="127">
        <f t="shared" si="37"/>
        <v>672.5</v>
      </c>
      <c r="F575" s="107"/>
      <c r="G575" s="107">
        <v>672.5</v>
      </c>
    </row>
    <row r="576" spans="1:8" ht="16.5" customHeight="1" x14ac:dyDescent="0.25">
      <c r="A576" s="151" t="s">
        <v>1161</v>
      </c>
      <c r="B576" s="130" t="s">
        <v>334</v>
      </c>
      <c r="C576" s="107">
        <v>187.1</v>
      </c>
      <c r="D576" s="107">
        <v>251.5</v>
      </c>
      <c r="E576" s="127">
        <f t="shared" si="37"/>
        <v>151.5</v>
      </c>
      <c r="F576" s="107"/>
      <c r="G576" s="107">
        <v>151.5</v>
      </c>
    </row>
    <row r="577" spans="1:8" ht="16.5" customHeight="1" x14ac:dyDescent="0.25">
      <c r="A577" s="151" t="s">
        <v>1164</v>
      </c>
      <c r="B577" s="130" t="s">
        <v>335</v>
      </c>
      <c r="C577" s="107">
        <v>107</v>
      </c>
      <c r="D577" s="107"/>
      <c r="E577" s="127">
        <f t="shared" si="37"/>
        <v>46</v>
      </c>
      <c r="F577" s="107"/>
      <c r="G577" s="107">
        <v>46</v>
      </c>
    </row>
    <row r="578" spans="1:8" ht="16.5" customHeight="1" x14ac:dyDescent="0.25">
      <c r="A578" s="151" t="s">
        <v>1166</v>
      </c>
      <c r="B578" s="129" t="s">
        <v>338</v>
      </c>
      <c r="C578" s="107">
        <v>71.2</v>
      </c>
      <c r="D578" s="107"/>
      <c r="E578" s="127">
        <f t="shared" si="37"/>
        <v>0</v>
      </c>
      <c r="F578" s="107"/>
      <c r="G578" s="107"/>
    </row>
    <row r="579" spans="1:8" ht="24" customHeight="1" x14ac:dyDescent="0.25">
      <c r="A579" s="217" t="s">
        <v>361</v>
      </c>
      <c r="B579" s="220" t="s">
        <v>278</v>
      </c>
      <c r="C579" s="219">
        <f>C580</f>
        <v>400</v>
      </c>
      <c r="D579" s="219">
        <f>D580</f>
        <v>0</v>
      </c>
      <c r="E579" s="219">
        <f>E580</f>
        <v>0</v>
      </c>
      <c r="F579" s="219">
        <f>F580</f>
        <v>0</v>
      </c>
      <c r="G579" s="219">
        <f>G580</f>
        <v>0</v>
      </c>
      <c r="H579" s="101" t="s">
        <v>347</v>
      </c>
    </row>
    <row r="580" spans="1:8" ht="16.5" customHeight="1" x14ac:dyDescent="0.25">
      <c r="A580" s="151" t="s">
        <v>1157</v>
      </c>
      <c r="B580" s="129" t="s">
        <v>330</v>
      </c>
      <c r="C580" s="107">
        <f>SUM(C581:C581)</f>
        <v>400</v>
      </c>
      <c r="D580" s="107">
        <f>SUM(D581:D581)</f>
        <v>0</v>
      </c>
      <c r="E580" s="127">
        <f t="shared" si="37"/>
        <v>0</v>
      </c>
      <c r="F580" s="107">
        <f>SUM(F581:F581)</f>
        <v>0</v>
      </c>
      <c r="G580" s="107">
        <f>SUM(G581:G581)</f>
        <v>0</v>
      </c>
    </row>
    <row r="581" spans="1:8" ht="16.5" customHeight="1" x14ac:dyDescent="0.25">
      <c r="A581" s="151" t="s">
        <v>1162</v>
      </c>
      <c r="B581" s="130" t="s">
        <v>65</v>
      </c>
      <c r="C581" s="107">
        <v>400</v>
      </c>
      <c r="D581" s="107"/>
      <c r="E581" s="127">
        <f t="shared" si="37"/>
        <v>0</v>
      </c>
      <c r="F581" s="107"/>
      <c r="G581" s="107"/>
    </row>
    <row r="582" spans="1:8" ht="24" customHeight="1" x14ac:dyDescent="0.25">
      <c r="A582" s="217" t="s">
        <v>362</v>
      </c>
      <c r="B582" s="223" t="s">
        <v>324</v>
      </c>
      <c r="C582" s="219">
        <f>C583+C585</f>
        <v>26.5</v>
      </c>
      <c r="D582" s="219">
        <f>D583+D585</f>
        <v>0</v>
      </c>
      <c r="E582" s="219">
        <f>E583+E585</f>
        <v>0</v>
      </c>
      <c r="F582" s="219">
        <f>F583+F585</f>
        <v>0</v>
      </c>
      <c r="G582" s="219">
        <f>G583+G585</f>
        <v>0</v>
      </c>
      <c r="H582" s="101" t="s">
        <v>347</v>
      </c>
    </row>
    <row r="583" spans="1:8" ht="16.5" customHeight="1" x14ac:dyDescent="0.25">
      <c r="A583" s="151" t="s">
        <v>1157</v>
      </c>
      <c r="B583" s="129" t="s">
        <v>330</v>
      </c>
      <c r="C583" s="107">
        <f>SUM(C584:C584)</f>
        <v>8.6</v>
      </c>
      <c r="D583" s="107">
        <f>SUM(D584:D584)</f>
        <v>0</v>
      </c>
      <c r="E583" s="127">
        <f t="shared" ref="E583:E617" si="38">SUM(F583:G583)</f>
        <v>0</v>
      </c>
      <c r="F583" s="107">
        <f>SUM(F584:F584)</f>
        <v>0</v>
      </c>
      <c r="G583" s="107">
        <f>SUM(G584:G584)</f>
        <v>0</v>
      </c>
    </row>
    <row r="584" spans="1:8" ht="15.75" customHeight="1" x14ac:dyDescent="0.25">
      <c r="A584" s="151" t="s">
        <v>1161</v>
      </c>
      <c r="B584" s="130" t="s">
        <v>334</v>
      </c>
      <c r="C584" s="107">
        <v>8.6</v>
      </c>
      <c r="D584" s="107"/>
      <c r="E584" s="127">
        <f t="shared" si="38"/>
        <v>0</v>
      </c>
      <c r="F584" s="107"/>
      <c r="G584" s="107"/>
    </row>
    <row r="585" spans="1:8" ht="16.5" customHeight="1" x14ac:dyDescent="0.25">
      <c r="A585" s="151" t="s">
        <v>122</v>
      </c>
      <c r="B585" s="129" t="s">
        <v>336</v>
      </c>
      <c r="C585" s="107">
        <v>17.899999999999999</v>
      </c>
      <c r="D585" s="107"/>
      <c r="E585" s="127">
        <f t="shared" si="38"/>
        <v>0</v>
      </c>
      <c r="F585" s="107"/>
      <c r="G585" s="107"/>
    </row>
    <row r="586" spans="1:8" ht="24" customHeight="1" x14ac:dyDescent="0.25">
      <c r="A586" s="144" t="s">
        <v>233</v>
      </c>
      <c r="B586" s="144" t="s">
        <v>234</v>
      </c>
      <c r="C586" s="222">
        <f>C587+C592</f>
        <v>102.9</v>
      </c>
      <c r="D586" s="222">
        <f>D587+D592</f>
        <v>210</v>
      </c>
      <c r="E586" s="222">
        <f>E587+E592</f>
        <v>197</v>
      </c>
      <c r="F586" s="222">
        <f>F587+F592</f>
        <v>0</v>
      </c>
      <c r="G586" s="222">
        <f>G587+G592</f>
        <v>197</v>
      </c>
      <c r="H586" s="101" t="s">
        <v>345</v>
      </c>
    </row>
    <row r="587" spans="1:8" ht="16.5" customHeight="1" x14ac:dyDescent="0.25">
      <c r="A587" s="151" t="s">
        <v>1157</v>
      </c>
      <c r="B587" s="124" t="s">
        <v>330</v>
      </c>
      <c r="C587" s="110">
        <f>SUM(C588:C591)</f>
        <v>85.100000000000009</v>
      </c>
      <c r="D587" s="110">
        <f>SUM(D588:D591)</f>
        <v>210</v>
      </c>
      <c r="E587" s="106">
        <f t="shared" si="38"/>
        <v>197</v>
      </c>
      <c r="F587" s="110">
        <f>SUM(F588:F591)</f>
        <v>0</v>
      </c>
      <c r="G587" s="110">
        <f>SUM(G588:G591)</f>
        <v>197</v>
      </c>
    </row>
    <row r="588" spans="1:8" ht="16.5" customHeight="1" x14ac:dyDescent="0.25">
      <c r="A588" s="151" t="s">
        <v>1159</v>
      </c>
      <c r="B588" s="125" t="s">
        <v>332</v>
      </c>
      <c r="C588" s="110">
        <v>70.400000000000006</v>
      </c>
      <c r="D588" s="110">
        <v>194.5</v>
      </c>
      <c r="E588" s="106">
        <f t="shared" si="38"/>
        <v>197</v>
      </c>
      <c r="F588" s="110"/>
      <c r="G588" s="110">
        <v>197</v>
      </c>
    </row>
    <row r="589" spans="1:8" ht="16.5" customHeight="1" x14ac:dyDescent="0.25">
      <c r="A589" s="151" t="s">
        <v>1161</v>
      </c>
      <c r="B589" s="125" t="s">
        <v>334</v>
      </c>
      <c r="C589" s="110"/>
      <c r="D589" s="110">
        <v>10.5</v>
      </c>
      <c r="E589" s="106">
        <f t="shared" si="38"/>
        <v>0</v>
      </c>
      <c r="F589" s="110"/>
      <c r="G589" s="110"/>
    </row>
    <row r="590" spans="1:8" ht="16.5" customHeight="1" x14ac:dyDescent="0.25">
      <c r="A590" s="151" t="s">
        <v>1163</v>
      </c>
      <c r="B590" s="125" t="s">
        <v>281</v>
      </c>
      <c r="C590" s="110">
        <v>0.9</v>
      </c>
      <c r="D590" s="110"/>
      <c r="E590" s="106">
        <f t="shared" si="38"/>
        <v>0</v>
      </c>
      <c r="F590" s="110"/>
      <c r="G590" s="110"/>
    </row>
    <row r="591" spans="1:8" ht="16.5" customHeight="1" x14ac:dyDescent="0.25">
      <c r="A591" s="151" t="s">
        <v>1164</v>
      </c>
      <c r="B591" s="125" t="s">
        <v>335</v>
      </c>
      <c r="C591" s="110">
        <v>13.8</v>
      </c>
      <c r="D591" s="110">
        <v>5</v>
      </c>
      <c r="E591" s="106">
        <f t="shared" si="38"/>
        <v>0</v>
      </c>
      <c r="F591" s="110"/>
      <c r="G591" s="110"/>
    </row>
    <row r="592" spans="1:8" ht="16.5" customHeight="1" x14ac:dyDescent="0.25">
      <c r="A592" s="151" t="s">
        <v>1166</v>
      </c>
      <c r="B592" s="124" t="s">
        <v>338</v>
      </c>
      <c r="C592" s="110">
        <v>17.8</v>
      </c>
      <c r="D592" s="110"/>
      <c r="E592" s="106">
        <f t="shared" si="38"/>
        <v>0</v>
      </c>
      <c r="F592" s="110"/>
      <c r="G592" s="110"/>
    </row>
    <row r="593" spans="1:8" ht="33" customHeight="1" x14ac:dyDescent="0.25">
      <c r="A593" s="214" t="s">
        <v>235</v>
      </c>
      <c r="B593" s="214" t="s">
        <v>237</v>
      </c>
      <c r="C593" s="215">
        <f>C603+C637</f>
        <v>6414.9999999999982</v>
      </c>
      <c r="D593" s="215">
        <f>D603+D637</f>
        <v>4313.3999999999996</v>
      </c>
      <c r="E593" s="215">
        <f t="shared" si="38"/>
        <v>4928.2</v>
      </c>
      <c r="F593" s="215">
        <f>F603+F637</f>
        <v>0</v>
      </c>
      <c r="G593" s="215">
        <f>G603+G637</f>
        <v>4928.2</v>
      </c>
      <c r="H593" s="101" t="s">
        <v>344</v>
      </c>
    </row>
    <row r="594" spans="1:8" ht="16.5" customHeight="1" x14ac:dyDescent="0.25">
      <c r="A594" s="118"/>
      <c r="B594" s="119" t="s">
        <v>329</v>
      </c>
      <c r="C594" s="105"/>
      <c r="D594" s="105"/>
      <c r="E594" s="105">
        <f t="shared" si="38"/>
        <v>0</v>
      </c>
      <c r="F594" s="105"/>
      <c r="G594" s="105"/>
    </row>
    <row r="595" spans="1:8" ht="16.5" customHeight="1" x14ac:dyDescent="0.25">
      <c r="A595" s="151" t="s">
        <v>1157</v>
      </c>
      <c r="B595" s="120" t="s">
        <v>330</v>
      </c>
      <c r="C595" s="105">
        <f>C605+C639</f>
        <v>3268</v>
      </c>
      <c r="D595" s="105">
        <f t="shared" ref="C595:D599" si="39">D605+D639</f>
        <v>3785.4</v>
      </c>
      <c r="E595" s="105">
        <f t="shared" si="38"/>
        <v>4396.2</v>
      </c>
      <c r="F595" s="105">
        <f t="shared" ref="F595:G599" si="40">F605+F639</f>
        <v>0</v>
      </c>
      <c r="G595" s="105">
        <f t="shared" si="40"/>
        <v>4396.2</v>
      </c>
    </row>
    <row r="596" spans="1:8" ht="16.5" customHeight="1" x14ac:dyDescent="0.25">
      <c r="A596" s="151" t="s">
        <v>1158</v>
      </c>
      <c r="B596" s="121" t="s">
        <v>331</v>
      </c>
      <c r="C596" s="105">
        <f t="shared" si="39"/>
        <v>0</v>
      </c>
      <c r="D596" s="105">
        <f t="shared" si="39"/>
        <v>0</v>
      </c>
      <c r="E596" s="105">
        <f t="shared" si="38"/>
        <v>300.89999999999998</v>
      </c>
      <c r="F596" s="105">
        <f t="shared" si="40"/>
        <v>0</v>
      </c>
      <c r="G596" s="105">
        <f t="shared" si="40"/>
        <v>300.89999999999998</v>
      </c>
    </row>
    <row r="597" spans="1:8" ht="16.5" customHeight="1" x14ac:dyDescent="0.25">
      <c r="A597" s="151" t="s">
        <v>1159</v>
      </c>
      <c r="B597" s="121" t="s">
        <v>332</v>
      </c>
      <c r="C597" s="105">
        <f t="shared" si="39"/>
        <v>25.1</v>
      </c>
      <c r="D597" s="105">
        <f t="shared" si="39"/>
        <v>234.2</v>
      </c>
      <c r="E597" s="105">
        <f t="shared" si="38"/>
        <v>551.79999999999995</v>
      </c>
      <c r="F597" s="105">
        <f t="shared" si="40"/>
        <v>0</v>
      </c>
      <c r="G597" s="105">
        <f t="shared" si="40"/>
        <v>551.79999999999995</v>
      </c>
    </row>
    <row r="598" spans="1:8" ht="16.5" customHeight="1" x14ac:dyDescent="0.25">
      <c r="A598" s="151" t="s">
        <v>1161</v>
      </c>
      <c r="B598" s="121" t="s">
        <v>334</v>
      </c>
      <c r="C598" s="105">
        <f t="shared" si="39"/>
        <v>757.09999999999991</v>
      </c>
      <c r="D598" s="105">
        <f t="shared" si="39"/>
        <v>809.8</v>
      </c>
      <c r="E598" s="105">
        <f t="shared" si="38"/>
        <v>80</v>
      </c>
      <c r="F598" s="105">
        <f t="shared" si="40"/>
        <v>0</v>
      </c>
      <c r="G598" s="105">
        <f t="shared" si="40"/>
        <v>80</v>
      </c>
    </row>
    <row r="599" spans="1:8" ht="16.5" customHeight="1" x14ac:dyDescent="0.25">
      <c r="A599" s="151" t="s">
        <v>1163</v>
      </c>
      <c r="B599" s="121" t="s">
        <v>281</v>
      </c>
      <c r="C599" s="105">
        <f t="shared" si="39"/>
        <v>2485.3999999999996</v>
      </c>
      <c r="D599" s="105">
        <f t="shared" si="39"/>
        <v>2741.4</v>
      </c>
      <c r="E599" s="105">
        <f t="shared" si="38"/>
        <v>3463.5</v>
      </c>
      <c r="F599" s="105">
        <f t="shared" si="40"/>
        <v>0</v>
      </c>
      <c r="G599" s="105">
        <f t="shared" si="40"/>
        <v>3463.5</v>
      </c>
    </row>
    <row r="600" spans="1:8" ht="16.5" customHeight="1" x14ac:dyDescent="0.25">
      <c r="A600" s="151" t="s">
        <v>1164</v>
      </c>
      <c r="B600" s="121" t="s">
        <v>335</v>
      </c>
      <c r="C600" s="105">
        <f>C644</f>
        <v>0.4</v>
      </c>
      <c r="D600" s="105">
        <f t="shared" ref="D600:G600" si="41">D644</f>
        <v>0</v>
      </c>
      <c r="E600" s="105">
        <f t="shared" si="41"/>
        <v>0</v>
      </c>
      <c r="F600" s="105">
        <f t="shared" si="41"/>
        <v>0</v>
      </c>
      <c r="G600" s="105">
        <f t="shared" si="41"/>
        <v>0</v>
      </c>
    </row>
    <row r="601" spans="1:8" ht="16.5" customHeight="1" x14ac:dyDescent="0.25">
      <c r="A601" s="151" t="s">
        <v>122</v>
      </c>
      <c r="B601" s="120" t="s">
        <v>336</v>
      </c>
      <c r="C601" s="105">
        <f>C610+C645</f>
        <v>2996.4</v>
      </c>
      <c r="D601" s="105">
        <f>D610+D645</f>
        <v>528</v>
      </c>
      <c r="E601" s="105">
        <f t="shared" si="38"/>
        <v>532</v>
      </c>
      <c r="F601" s="105">
        <f>F610+F645</f>
        <v>0</v>
      </c>
      <c r="G601" s="105">
        <f>G610+G645</f>
        <v>532</v>
      </c>
    </row>
    <row r="602" spans="1:8" ht="16.5" customHeight="1" x14ac:dyDescent="0.25">
      <c r="A602" s="151" t="s">
        <v>1166</v>
      </c>
      <c r="B602" s="120" t="s">
        <v>338</v>
      </c>
      <c r="C602" s="105">
        <f>C611+C646</f>
        <v>150.60000000000002</v>
      </c>
      <c r="D602" s="105">
        <f>D611+D646</f>
        <v>0</v>
      </c>
      <c r="E602" s="105">
        <f t="shared" si="38"/>
        <v>0</v>
      </c>
      <c r="F602" s="105">
        <f>F611+F646</f>
        <v>0</v>
      </c>
      <c r="G602" s="105">
        <f>G611+G646</f>
        <v>0</v>
      </c>
    </row>
    <row r="603" spans="1:8" ht="24" customHeight="1" x14ac:dyDescent="0.25">
      <c r="A603" s="143" t="s">
        <v>236</v>
      </c>
      <c r="B603" s="143" t="s">
        <v>238</v>
      </c>
      <c r="C603" s="216">
        <f>C612+C619+C623+C627+C631+C634</f>
        <v>1027.0999999999999</v>
      </c>
      <c r="D603" s="216">
        <f>D612+D619+D623+D627+D631+D634</f>
        <v>1101</v>
      </c>
      <c r="E603" s="216">
        <f t="shared" si="38"/>
        <v>1262</v>
      </c>
      <c r="F603" s="216">
        <f>F612+F619+F623+F627+F631+F634</f>
        <v>0</v>
      </c>
      <c r="G603" s="216">
        <f>G612+G619+G623+G627+G631+G634</f>
        <v>1262</v>
      </c>
      <c r="H603" s="101" t="s">
        <v>345</v>
      </c>
    </row>
    <row r="604" spans="1:8" ht="16.5" customHeight="1" x14ac:dyDescent="0.25">
      <c r="A604" s="122"/>
      <c r="B604" s="123" t="s">
        <v>329</v>
      </c>
      <c r="C604" s="106"/>
      <c r="D604" s="106"/>
      <c r="E604" s="106">
        <f t="shared" si="38"/>
        <v>0</v>
      </c>
      <c r="F604" s="106"/>
      <c r="G604" s="106"/>
    </row>
    <row r="605" spans="1:8" ht="16.5" customHeight="1" x14ac:dyDescent="0.25">
      <c r="A605" s="151" t="s">
        <v>1157</v>
      </c>
      <c r="B605" s="124" t="s">
        <v>330</v>
      </c>
      <c r="C605" s="106">
        <f>C614+C620+C624+C628+C632+C635</f>
        <v>961.89999999999986</v>
      </c>
      <c r="D605" s="106">
        <f>D614+D620+D624+D628+D632+D635</f>
        <v>1101</v>
      </c>
      <c r="E605" s="106">
        <f>E614+E620+E624+E628+E632+E635</f>
        <v>1261</v>
      </c>
      <c r="F605" s="106">
        <f>F614+F620+F624+F628+F632+F635</f>
        <v>0</v>
      </c>
      <c r="G605" s="106">
        <f>G614+G620+G624+G628+G632+G635</f>
        <v>1261</v>
      </c>
    </row>
    <row r="606" spans="1:8" ht="16.5" customHeight="1" x14ac:dyDescent="0.25">
      <c r="A606" s="151" t="s">
        <v>1158</v>
      </c>
      <c r="B606" s="125" t="s">
        <v>331</v>
      </c>
      <c r="C606" s="106">
        <f t="shared" ref="C606:G608" si="42">C615</f>
        <v>0</v>
      </c>
      <c r="D606" s="106">
        <f t="shared" si="42"/>
        <v>0</v>
      </c>
      <c r="E606" s="106">
        <f t="shared" si="42"/>
        <v>143.69999999999999</v>
      </c>
      <c r="F606" s="106">
        <f t="shared" si="42"/>
        <v>0</v>
      </c>
      <c r="G606" s="106">
        <f t="shared" si="42"/>
        <v>143.69999999999999</v>
      </c>
    </row>
    <row r="607" spans="1:8" ht="16.5" customHeight="1" x14ac:dyDescent="0.25">
      <c r="A607" s="151" t="s">
        <v>1159</v>
      </c>
      <c r="B607" s="125" t="s">
        <v>332</v>
      </c>
      <c r="C607" s="106">
        <f t="shared" si="42"/>
        <v>11.6</v>
      </c>
      <c r="D607" s="106">
        <f t="shared" si="42"/>
        <v>22.2</v>
      </c>
      <c r="E607" s="106">
        <f t="shared" si="42"/>
        <v>55.3</v>
      </c>
      <c r="F607" s="106">
        <f t="shared" si="42"/>
        <v>0</v>
      </c>
      <c r="G607" s="106">
        <f t="shared" si="42"/>
        <v>55.3</v>
      </c>
    </row>
    <row r="608" spans="1:8" ht="16.5" customHeight="1" x14ac:dyDescent="0.25">
      <c r="A608" s="151" t="s">
        <v>1161</v>
      </c>
      <c r="B608" s="125" t="s">
        <v>334</v>
      </c>
      <c r="C608" s="106">
        <f t="shared" si="42"/>
        <v>136.30000000000001</v>
      </c>
      <c r="D608" s="106">
        <f t="shared" si="42"/>
        <v>127.8</v>
      </c>
      <c r="E608" s="106">
        <f t="shared" si="42"/>
        <v>0</v>
      </c>
      <c r="F608" s="106">
        <f t="shared" si="42"/>
        <v>0</v>
      </c>
      <c r="G608" s="106">
        <f t="shared" si="42"/>
        <v>0</v>
      </c>
    </row>
    <row r="609" spans="1:8" ht="16.5" customHeight="1" x14ac:dyDescent="0.25">
      <c r="A609" s="151" t="s">
        <v>1163</v>
      </c>
      <c r="B609" s="125" t="s">
        <v>281</v>
      </c>
      <c r="C609" s="106">
        <f>C621+C625+C629+C633+C636</f>
        <v>813.99999999999989</v>
      </c>
      <c r="D609" s="106">
        <f>D621+D625+D629+D633+D636</f>
        <v>951</v>
      </c>
      <c r="E609" s="106">
        <f>E621+E625+E629+E633+E636</f>
        <v>1062</v>
      </c>
      <c r="F609" s="106">
        <f>F621+F625+F629+F633+F636</f>
        <v>0</v>
      </c>
      <c r="G609" s="106">
        <f>G621+G625+G629+G633+G636</f>
        <v>1062</v>
      </c>
    </row>
    <row r="610" spans="1:8" ht="16.5" customHeight="1" x14ac:dyDescent="0.25">
      <c r="A610" s="151" t="s">
        <v>122</v>
      </c>
      <c r="B610" s="124" t="s">
        <v>336</v>
      </c>
      <c r="C610" s="106">
        <f>C618</f>
        <v>0</v>
      </c>
      <c r="D610" s="106">
        <f>D618</f>
        <v>0</v>
      </c>
      <c r="E610" s="106">
        <f>E618</f>
        <v>1</v>
      </c>
      <c r="F610" s="106">
        <f>F618</f>
        <v>0</v>
      </c>
      <c r="G610" s="106">
        <f>G618</f>
        <v>1</v>
      </c>
    </row>
    <row r="611" spans="1:8" ht="16.5" customHeight="1" x14ac:dyDescent="0.25">
      <c r="A611" s="151" t="s">
        <v>1166</v>
      </c>
      <c r="B611" s="124" t="s">
        <v>338</v>
      </c>
      <c r="C611" s="106">
        <f>C622+C626+C630</f>
        <v>65.2</v>
      </c>
      <c r="D611" s="106">
        <f>D622+D626+D630</f>
        <v>0</v>
      </c>
      <c r="E611" s="106">
        <f>E622+E626+E630</f>
        <v>0</v>
      </c>
      <c r="F611" s="106">
        <f>F622+F626+F630</f>
        <v>0</v>
      </c>
      <c r="G611" s="106">
        <f>G622+G626+G630</f>
        <v>0</v>
      </c>
    </row>
    <row r="612" spans="1:8" ht="33" customHeight="1" x14ac:dyDescent="0.25">
      <c r="A612" s="144" t="s">
        <v>239</v>
      </c>
      <c r="B612" s="221" t="s">
        <v>266</v>
      </c>
      <c r="C612" s="222">
        <f>C614+C618</f>
        <v>147.9</v>
      </c>
      <c r="D612" s="222">
        <f>D614+D618</f>
        <v>150</v>
      </c>
      <c r="E612" s="222">
        <f>E614+E618</f>
        <v>200</v>
      </c>
      <c r="F612" s="222">
        <f>F614+F618</f>
        <v>0</v>
      </c>
      <c r="G612" s="222">
        <f>G614+G618</f>
        <v>200</v>
      </c>
      <c r="H612" s="101" t="s">
        <v>347</v>
      </c>
    </row>
    <row r="613" spans="1:8" ht="16.5" customHeight="1" x14ac:dyDescent="0.25">
      <c r="A613" s="126"/>
      <c r="B613" s="128" t="s">
        <v>329</v>
      </c>
      <c r="C613" s="107"/>
      <c r="D613" s="107"/>
      <c r="E613" s="127">
        <f t="shared" si="38"/>
        <v>0</v>
      </c>
      <c r="F613" s="107"/>
      <c r="G613" s="107"/>
    </row>
    <row r="614" spans="1:8" ht="16.5" customHeight="1" x14ac:dyDescent="0.25">
      <c r="A614" s="151" t="s">
        <v>1157</v>
      </c>
      <c r="B614" s="129" t="s">
        <v>330</v>
      </c>
      <c r="C614" s="107">
        <f>SUM(C615:C617)</f>
        <v>147.9</v>
      </c>
      <c r="D614" s="107">
        <f>SUM(D615:D617)</f>
        <v>150</v>
      </c>
      <c r="E614" s="127">
        <f t="shared" si="38"/>
        <v>199</v>
      </c>
      <c r="F614" s="107">
        <f>SUM(F615:F617)</f>
        <v>0</v>
      </c>
      <c r="G614" s="107">
        <f>SUM(G615:G617)</f>
        <v>199</v>
      </c>
    </row>
    <row r="615" spans="1:8" ht="16.5" customHeight="1" x14ac:dyDescent="0.25">
      <c r="A615" s="151" t="s">
        <v>1158</v>
      </c>
      <c r="B615" s="130" t="s">
        <v>331</v>
      </c>
      <c r="C615" s="107"/>
      <c r="D615" s="107"/>
      <c r="E615" s="127">
        <f t="shared" si="38"/>
        <v>143.69999999999999</v>
      </c>
      <c r="F615" s="107"/>
      <c r="G615" s="107">
        <v>143.69999999999999</v>
      </c>
    </row>
    <row r="616" spans="1:8" ht="16.5" customHeight="1" x14ac:dyDescent="0.25">
      <c r="A616" s="151" t="s">
        <v>1159</v>
      </c>
      <c r="B616" s="130" t="s">
        <v>332</v>
      </c>
      <c r="C616" s="107">
        <v>11.6</v>
      </c>
      <c r="D616" s="107">
        <v>22.2</v>
      </c>
      <c r="E616" s="127">
        <f t="shared" si="38"/>
        <v>55.3</v>
      </c>
      <c r="F616" s="107"/>
      <c r="G616" s="107">
        <v>55.3</v>
      </c>
    </row>
    <row r="617" spans="1:8" ht="16.5" customHeight="1" x14ac:dyDescent="0.25">
      <c r="A617" s="151" t="s">
        <v>1161</v>
      </c>
      <c r="B617" s="130" t="s">
        <v>334</v>
      </c>
      <c r="C617" s="107">
        <v>136.30000000000001</v>
      </c>
      <c r="D617" s="107">
        <v>127.8</v>
      </c>
      <c r="E617" s="127">
        <f t="shared" si="38"/>
        <v>0</v>
      </c>
      <c r="F617" s="107"/>
      <c r="G617" s="107"/>
    </row>
    <row r="618" spans="1:8" ht="16.5" customHeight="1" x14ac:dyDescent="0.25">
      <c r="A618" s="151" t="s">
        <v>122</v>
      </c>
      <c r="B618" s="129" t="s">
        <v>336</v>
      </c>
      <c r="C618" s="107"/>
      <c r="D618" s="107"/>
      <c r="E618" s="127">
        <f t="shared" ref="E618:E635" si="43">SUM(F618:G618)</f>
        <v>1</v>
      </c>
      <c r="F618" s="107"/>
      <c r="G618" s="107">
        <v>1</v>
      </c>
    </row>
    <row r="619" spans="1:8" ht="22.5" customHeight="1" x14ac:dyDescent="0.25">
      <c r="A619" s="217" t="s">
        <v>240</v>
      </c>
      <c r="B619" s="220" t="s">
        <v>26</v>
      </c>
      <c r="C619" s="219">
        <f>C620+C622</f>
        <v>209.4</v>
      </c>
      <c r="D619" s="219">
        <f>D620+D622</f>
        <v>235</v>
      </c>
      <c r="E619" s="219">
        <f>E620+E622</f>
        <v>230</v>
      </c>
      <c r="F619" s="219">
        <f>F620+F622</f>
        <v>0</v>
      </c>
      <c r="G619" s="219">
        <f>G620+G622</f>
        <v>230</v>
      </c>
      <c r="H619" s="101" t="s">
        <v>347</v>
      </c>
    </row>
    <row r="620" spans="1:8" ht="16.5" customHeight="1" x14ac:dyDescent="0.25">
      <c r="A620" s="151" t="s">
        <v>1157</v>
      </c>
      <c r="B620" s="129" t="s">
        <v>330</v>
      </c>
      <c r="C620" s="107">
        <f>SUM(C621:C621)</f>
        <v>202.4</v>
      </c>
      <c r="D620" s="107">
        <f>SUM(D621:D621)</f>
        <v>235</v>
      </c>
      <c r="E620" s="127">
        <f t="shared" si="43"/>
        <v>230</v>
      </c>
      <c r="F620" s="107">
        <f>SUM(F621:F621)</f>
        <v>0</v>
      </c>
      <c r="G620" s="107">
        <f>SUM(G621:G621)</f>
        <v>230</v>
      </c>
    </row>
    <row r="621" spans="1:8" ht="16.5" customHeight="1" x14ac:dyDescent="0.25">
      <c r="A621" s="151" t="s">
        <v>1163</v>
      </c>
      <c r="B621" s="130" t="s">
        <v>281</v>
      </c>
      <c r="C621" s="107">
        <v>202.4</v>
      </c>
      <c r="D621" s="107">
        <v>235</v>
      </c>
      <c r="E621" s="127">
        <f t="shared" si="43"/>
        <v>230</v>
      </c>
      <c r="F621" s="107"/>
      <c r="G621" s="107">
        <v>230</v>
      </c>
    </row>
    <row r="622" spans="1:8" ht="16.5" customHeight="1" x14ac:dyDescent="0.25">
      <c r="A622" s="151" t="s">
        <v>1166</v>
      </c>
      <c r="B622" s="129" t="s">
        <v>338</v>
      </c>
      <c r="C622" s="107">
        <v>7</v>
      </c>
      <c r="D622" s="107"/>
      <c r="E622" s="127">
        <f t="shared" si="43"/>
        <v>0</v>
      </c>
      <c r="F622" s="107"/>
      <c r="G622" s="107"/>
    </row>
    <row r="623" spans="1:8" ht="22.5" customHeight="1" x14ac:dyDescent="0.25">
      <c r="A623" s="217" t="s">
        <v>241</v>
      </c>
      <c r="B623" s="218" t="s">
        <v>27</v>
      </c>
      <c r="C623" s="219">
        <f>C624+C626</f>
        <v>606.4</v>
      </c>
      <c r="D623" s="219">
        <f>D624+D626</f>
        <v>650</v>
      </c>
      <c r="E623" s="219">
        <f>E624+E626</f>
        <v>750</v>
      </c>
      <c r="F623" s="219">
        <f>F624+F626</f>
        <v>0</v>
      </c>
      <c r="G623" s="219">
        <f>G624+G626</f>
        <v>750</v>
      </c>
      <c r="H623" s="101" t="s">
        <v>347</v>
      </c>
    </row>
    <row r="624" spans="1:8" ht="16.5" customHeight="1" x14ac:dyDescent="0.25">
      <c r="A624" s="151" t="s">
        <v>1157</v>
      </c>
      <c r="B624" s="129" t="s">
        <v>330</v>
      </c>
      <c r="C624" s="107">
        <f>SUM(C625:C625)</f>
        <v>550.79999999999995</v>
      </c>
      <c r="D624" s="107">
        <f>SUM(D625:D625)</f>
        <v>650</v>
      </c>
      <c r="E624" s="127">
        <f t="shared" si="43"/>
        <v>750</v>
      </c>
      <c r="F624" s="107">
        <f>SUM(F625:F625)</f>
        <v>0</v>
      </c>
      <c r="G624" s="107">
        <f>SUM(G625:G625)</f>
        <v>750</v>
      </c>
    </row>
    <row r="625" spans="1:8" ht="16.5" customHeight="1" x14ac:dyDescent="0.25">
      <c r="A625" s="151" t="s">
        <v>1163</v>
      </c>
      <c r="B625" s="130" t="s">
        <v>281</v>
      </c>
      <c r="C625" s="107">
        <v>550.79999999999995</v>
      </c>
      <c r="D625" s="107">
        <v>650</v>
      </c>
      <c r="E625" s="127">
        <f t="shared" si="43"/>
        <v>750</v>
      </c>
      <c r="F625" s="107"/>
      <c r="G625" s="107">
        <v>750</v>
      </c>
    </row>
    <row r="626" spans="1:8" ht="16.5" customHeight="1" x14ac:dyDescent="0.25">
      <c r="A626" s="151" t="s">
        <v>1166</v>
      </c>
      <c r="B626" s="129" t="s">
        <v>338</v>
      </c>
      <c r="C626" s="107">
        <v>55.6</v>
      </c>
      <c r="D626" s="107"/>
      <c r="E626" s="127">
        <f t="shared" si="43"/>
        <v>0</v>
      </c>
      <c r="F626" s="107"/>
      <c r="G626" s="107"/>
    </row>
    <row r="627" spans="1:8" ht="34.5" customHeight="1" x14ac:dyDescent="0.25">
      <c r="A627" s="217" t="s">
        <v>242</v>
      </c>
      <c r="B627" s="218" t="s">
        <v>1087</v>
      </c>
      <c r="C627" s="219">
        <f>C628+C630</f>
        <v>47.9</v>
      </c>
      <c r="D627" s="219">
        <f>D628+D630</f>
        <v>60</v>
      </c>
      <c r="E627" s="219">
        <f>E628+E630</f>
        <v>70</v>
      </c>
      <c r="F627" s="219">
        <f>F628+F630</f>
        <v>0</v>
      </c>
      <c r="G627" s="219">
        <f>G628+G630</f>
        <v>70</v>
      </c>
      <c r="H627" s="101" t="s">
        <v>347</v>
      </c>
    </row>
    <row r="628" spans="1:8" ht="16.5" customHeight="1" x14ac:dyDescent="0.25">
      <c r="A628" s="151" t="s">
        <v>1157</v>
      </c>
      <c r="B628" s="129" t="s">
        <v>330</v>
      </c>
      <c r="C628" s="107">
        <f>SUM(C629:C629)</f>
        <v>45.3</v>
      </c>
      <c r="D628" s="107">
        <f>SUM(D629:D629)</f>
        <v>60</v>
      </c>
      <c r="E628" s="127">
        <f t="shared" si="43"/>
        <v>70</v>
      </c>
      <c r="F628" s="107">
        <f>SUM(F629:F629)</f>
        <v>0</v>
      </c>
      <c r="G628" s="107">
        <f>SUM(G629:G629)</f>
        <v>70</v>
      </c>
    </row>
    <row r="629" spans="1:8" ht="16.5" customHeight="1" x14ac:dyDescent="0.25">
      <c r="A629" s="151" t="s">
        <v>1163</v>
      </c>
      <c r="B629" s="130" t="s">
        <v>281</v>
      </c>
      <c r="C629" s="107">
        <v>45.3</v>
      </c>
      <c r="D629" s="107">
        <v>60</v>
      </c>
      <c r="E629" s="127">
        <f t="shared" si="43"/>
        <v>70</v>
      </c>
      <c r="F629" s="107"/>
      <c r="G629" s="107">
        <v>70</v>
      </c>
    </row>
    <row r="630" spans="1:8" ht="16.5" customHeight="1" x14ac:dyDescent="0.25">
      <c r="A630" s="151" t="s">
        <v>1166</v>
      </c>
      <c r="B630" s="129" t="s">
        <v>338</v>
      </c>
      <c r="C630" s="107">
        <v>2.6</v>
      </c>
      <c r="D630" s="107"/>
      <c r="E630" s="127">
        <f t="shared" si="43"/>
        <v>0</v>
      </c>
      <c r="F630" s="107"/>
      <c r="G630" s="107"/>
    </row>
    <row r="631" spans="1:8" ht="22.5" customHeight="1" x14ac:dyDescent="0.25">
      <c r="A631" s="217" t="s">
        <v>243</v>
      </c>
      <c r="B631" s="218" t="s">
        <v>148</v>
      </c>
      <c r="C631" s="219">
        <f>C632</f>
        <v>0</v>
      </c>
      <c r="D631" s="219">
        <f>D632</f>
        <v>6</v>
      </c>
      <c r="E631" s="219">
        <f>E632</f>
        <v>12</v>
      </c>
      <c r="F631" s="219">
        <f>F632</f>
        <v>0</v>
      </c>
      <c r="G631" s="219">
        <f>G632</f>
        <v>12</v>
      </c>
      <c r="H631" s="101" t="s">
        <v>347</v>
      </c>
    </row>
    <row r="632" spans="1:8" ht="16.5" customHeight="1" x14ac:dyDescent="0.25">
      <c r="A632" s="151" t="s">
        <v>1157</v>
      </c>
      <c r="B632" s="129" t="s">
        <v>330</v>
      </c>
      <c r="C632" s="107">
        <f>SUM(C633:C633)</f>
        <v>0</v>
      </c>
      <c r="D632" s="107">
        <f>SUM(D633:D633)</f>
        <v>6</v>
      </c>
      <c r="E632" s="127">
        <f t="shared" si="43"/>
        <v>12</v>
      </c>
      <c r="F632" s="107">
        <f>SUM(F633:F633)</f>
        <v>0</v>
      </c>
      <c r="G632" s="107">
        <f>SUM(G633:G633)</f>
        <v>12</v>
      </c>
    </row>
    <row r="633" spans="1:8" ht="16.5" customHeight="1" x14ac:dyDescent="0.25">
      <c r="A633" s="151" t="s">
        <v>1163</v>
      </c>
      <c r="B633" s="130" t="s">
        <v>281</v>
      </c>
      <c r="C633" s="107"/>
      <c r="D633" s="107">
        <v>6</v>
      </c>
      <c r="E633" s="127">
        <f t="shared" si="43"/>
        <v>12</v>
      </c>
      <c r="F633" s="107"/>
      <c r="G633" s="107">
        <v>12</v>
      </c>
    </row>
    <row r="634" spans="1:8" ht="38.25" customHeight="1" x14ac:dyDescent="0.25">
      <c r="A634" s="217" t="s">
        <v>283</v>
      </c>
      <c r="B634" s="218" t="s">
        <v>284</v>
      </c>
      <c r="C634" s="219">
        <f>C635</f>
        <v>15.5</v>
      </c>
      <c r="D634" s="219">
        <f>D635</f>
        <v>0</v>
      </c>
      <c r="E634" s="219">
        <f>E635</f>
        <v>0</v>
      </c>
      <c r="F634" s="219">
        <f>F635</f>
        <v>0</v>
      </c>
      <c r="G634" s="219">
        <f>G635</f>
        <v>0</v>
      </c>
      <c r="H634" s="101" t="s">
        <v>347</v>
      </c>
    </row>
    <row r="635" spans="1:8" ht="16.5" customHeight="1" x14ac:dyDescent="0.25">
      <c r="A635" s="151" t="s">
        <v>1157</v>
      </c>
      <c r="B635" s="129" t="s">
        <v>330</v>
      </c>
      <c r="C635" s="107">
        <f>SUM(C636:C636)</f>
        <v>15.5</v>
      </c>
      <c r="D635" s="107">
        <f>SUM(D636:D636)</f>
        <v>0</v>
      </c>
      <c r="E635" s="127">
        <f t="shared" si="43"/>
        <v>0</v>
      </c>
      <c r="F635" s="107">
        <f>SUM(F636:F636)</f>
        <v>0</v>
      </c>
      <c r="G635" s="107">
        <f>SUM(G636:G636)</f>
        <v>0</v>
      </c>
    </row>
    <row r="636" spans="1:8" ht="16.5" customHeight="1" x14ac:dyDescent="0.25">
      <c r="A636" s="151" t="s">
        <v>1163</v>
      </c>
      <c r="B636" s="130" t="s">
        <v>281</v>
      </c>
      <c r="C636" s="107">
        <v>15.5</v>
      </c>
      <c r="D636" s="107"/>
      <c r="E636" s="127">
        <f t="shared" ref="E636:E660" si="44">SUM(F636:G636)</f>
        <v>0</v>
      </c>
      <c r="F636" s="107"/>
      <c r="G636" s="107"/>
    </row>
    <row r="637" spans="1:8" ht="24" customHeight="1" x14ac:dyDescent="0.25">
      <c r="A637" s="143" t="s">
        <v>244</v>
      </c>
      <c r="B637" s="143" t="s">
        <v>281</v>
      </c>
      <c r="C637" s="216">
        <f>C647+C650+C653+C657+C664+C667+C670+C675+C678+C685+C689+C692+C696+C698+C701+C704+C707+C710+C713+C716+C719+C723</f>
        <v>5387.8999999999987</v>
      </c>
      <c r="D637" s="216">
        <f>D647+D650+D653+D657+D664+D667+D670+D675+D678+D685+D689+D692+D696+D698+D701+D704+D707+D710+D713+D716+D719+D723</f>
        <v>3212.4</v>
      </c>
      <c r="E637" s="216">
        <f t="shared" si="44"/>
        <v>3666.2</v>
      </c>
      <c r="F637" s="216">
        <f>F647+F650+F653+F657+F664+F667+F670+F675+F678+F685+F689+F692+F696+F698+F701+F704+F707+F710+F713+F716+F719+F723</f>
        <v>0</v>
      </c>
      <c r="G637" s="216">
        <f>G639+G645+G646</f>
        <v>3666.2</v>
      </c>
      <c r="H637" s="101" t="s">
        <v>345</v>
      </c>
    </row>
    <row r="638" spans="1:8" ht="16.5" customHeight="1" x14ac:dyDescent="0.25">
      <c r="A638" s="122"/>
      <c r="B638" s="123" t="s">
        <v>329</v>
      </c>
      <c r="C638" s="106">
        <f>C679</f>
        <v>0</v>
      </c>
      <c r="D638" s="106">
        <f>D679</f>
        <v>0</v>
      </c>
      <c r="E638" s="216">
        <f t="shared" si="44"/>
        <v>0</v>
      </c>
      <c r="F638" s="106">
        <f>F679</f>
        <v>0</v>
      </c>
      <c r="G638" s="106">
        <f>G679</f>
        <v>0</v>
      </c>
    </row>
    <row r="639" spans="1:8" ht="16.5" customHeight="1" x14ac:dyDescent="0.25">
      <c r="A639" s="151" t="s">
        <v>1157</v>
      </c>
      <c r="B639" s="124" t="s">
        <v>330</v>
      </c>
      <c r="C639" s="106">
        <f>C648+C651+C654+C658+C665+C668+C671+C676+C680+C686+C690+C693+C699+C702+C705+C708+C711+C714+C717+C720+C724</f>
        <v>2306.1</v>
      </c>
      <c r="D639" s="106">
        <f>D648+D651+D654+D658+D665+D668+D671+D676+D680+D686+D690+D693+D699+D702+D705+D708+D711+D714+D717+D720+D724</f>
        <v>2684.4</v>
      </c>
      <c r="E639" s="216">
        <f t="shared" si="44"/>
        <v>3135.2</v>
      </c>
      <c r="F639" s="106">
        <f>F648+F651+F654+F658+F665+F668+F671+F676+F680+F686+F690+F693+F699+F702+F705+F708+F711+F714+F717+F720+F724</f>
        <v>0</v>
      </c>
      <c r="G639" s="106">
        <f>SUM(G640:G644)</f>
        <v>3135.2</v>
      </c>
    </row>
    <row r="640" spans="1:8" ht="16.5" customHeight="1" x14ac:dyDescent="0.25">
      <c r="A640" s="151" t="s">
        <v>1158</v>
      </c>
      <c r="B640" s="125" t="s">
        <v>331</v>
      </c>
      <c r="C640" s="106">
        <f>C681</f>
        <v>0</v>
      </c>
      <c r="D640" s="106">
        <f>D681</f>
        <v>0</v>
      </c>
      <c r="E640" s="216">
        <f t="shared" si="44"/>
        <v>157.19999999999999</v>
      </c>
      <c r="F640" s="106">
        <f>F681</f>
        <v>0</v>
      </c>
      <c r="G640" s="106">
        <f>G681</f>
        <v>157.19999999999999</v>
      </c>
    </row>
    <row r="641" spans="1:8" ht="16.5" customHeight="1" x14ac:dyDescent="0.25">
      <c r="A641" s="151" t="s">
        <v>1159</v>
      </c>
      <c r="B641" s="125" t="s">
        <v>332</v>
      </c>
      <c r="C641" s="106">
        <f>C659+C682</f>
        <v>13.5</v>
      </c>
      <c r="D641" s="106">
        <f>D659+D682</f>
        <v>212</v>
      </c>
      <c r="E641" s="216">
        <f t="shared" si="44"/>
        <v>496.5</v>
      </c>
      <c r="F641" s="106">
        <f>F659+F682</f>
        <v>0</v>
      </c>
      <c r="G641" s="106">
        <f>G659+G682</f>
        <v>496.5</v>
      </c>
    </row>
    <row r="642" spans="1:8" ht="16.5" customHeight="1" x14ac:dyDescent="0.25">
      <c r="A642" s="151" t="s">
        <v>1161</v>
      </c>
      <c r="B642" s="125" t="s">
        <v>334</v>
      </c>
      <c r="C642" s="106">
        <f>C660+C672+C683+C694+C703+C706</f>
        <v>620.79999999999995</v>
      </c>
      <c r="D642" s="106">
        <f>D660+D672+D683+D694+D703+D706</f>
        <v>682</v>
      </c>
      <c r="E642" s="216">
        <f t="shared" si="44"/>
        <v>80</v>
      </c>
      <c r="F642" s="106">
        <f>F660+F672+F683+F694+F703+F706</f>
        <v>0</v>
      </c>
      <c r="G642" s="106">
        <f>G660+G672+G683+G694+G703+G706</f>
        <v>80</v>
      </c>
    </row>
    <row r="643" spans="1:8" ht="16.5" customHeight="1" x14ac:dyDescent="0.25">
      <c r="A643" s="151" t="s">
        <v>1163</v>
      </c>
      <c r="B643" s="125" t="s">
        <v>281</v>
      </c>
      <c r="C643" s="106">
        <f>C649+C652+C655+C661+C666+C669+C673+C677+C687+C691+C700+C709+C712+C715+C718+C721+C725</f>
        <v>1671.3999999999999</v>
      </c>
      <c r="D643" s="106">
        <f>D649+D652+D655+D661+D666+D669+D673+D677+D687+D691+D700+D709+D712+D715+D718+D721+D725</f>
        <v>1790.4</v>
      </c>
      <c r="E643" s="216">
        <f t="shared" si="44"/>
        <v>2401.5</v>
      </c>
      <c r="F643" s="106">
        <f>F649+F652+F655+F661+F666+F669+F673+F677+F687+F691+F700+F709+F712+F715+F718+F721+F725</f>
        <v>0</v>
      </c>
      <c r="G643" s="106">
        <f>G649+G652+G655+G661+G666+G669+G673+G677+G687+G691+G700+G709+G712+G715+G718+G721+G725+G728</f>
        <v>2401.5</v>
      </c>
    </row>
    <row r="644" spans="1:8" ht="16.5" customHeight="1" x14ac:dyDescent="0.25">
      <c r="A644" s="151" t="s">
        <v>1164</v>
      </c>
      <c r="B644" s="125" t="s">
        <v>335</v>
      </c>
      <c r="C644" s="106">
        <f>C662</f>
        <v>0.4</v>
      </c>
      <c r="D644" s="106">
        <f>D662</f>
        <v>0</v>
      </c>
      <c r="E644" s="216">
        <f t="shared" si="44"/>
        <v>0</v>
      </c>
      <c r="F644" s="106">
        <f>F662</f>
        <v>0</v>
      </c>
      <c r="G644" s="106">
        <f>G662</f>
        <v>0</v>
      </c>
    </row>
    <row r="645" spans="1:8" ht="16.5" customHeight="1" x14ac:dyDescent="0.25">
      <c r="A645" s="151" t="s">
        <v>122</v>
      </c>
      <c r="B645" s="124" t="s">
        <v>336</v>
      </c>
      <c r="C645" s="106">
        <f>C684+C697</f>
        <v>2996.4</v>
      </c>
      <c r="D645" s="106">
        <f>D684+D697</f>
        <v>528</v>
      </c>
      <c r="E645" s="216">
        <f t="shared" si="44"/>
        <v>531</v>
      </c>
      <c r="F645" s="106">
        <f>F684+F697</f>
        <v>0</v>
      </c>
      <c r="G645" s="106">
        <f>G684+G697</f>
        <v>531</v>
      </c>
    </row>
    <row r="646" spans="1:8" ht="16.5" customHeight="1" x14ac:dyDescent="0.25">
      <c r="A646" s="151" t="s">
        <v>1166</v>
      </c>
      <c r="B646" s="124" t="s">
        <v>338</v>
      </c>
      <c r="C646" s="106">
        <f>C656+C663+C674+C688+C695+C722</f>
        <v>85.4</v>
      </c>
      <c r="D646" s="106">
        <f>D656+D663+D674+D688+D695+D722</f>
        <v>0</v>
      </c>
      <c r="E646" s="216">
        <f t="shared" si="44"/>
        <v>0</v>
      </c>
      <c r="F646" s="106">
        <f>F656+F663+F674+F688+F695+F722</f>
        <v>0</v>
      </c>
      <c r="G646" s="106">
        <f>G656+G663+G674+G688+G695+G722</f>
        <v>0</v>
      </c>
    </row>
    <row r="647" spans="1:8" ht="40.5" customHeight="1" x14ac:dyDescent="0.25">
      <c r="A647" s="217" t="s">
        <v>245</v>
      </c>
      <c r="B647" s="218" t="s">
        <v>1088</v>
      </c>
      <c r="C647" s="219">
        <f>C648</f>
        <v>13.3</v>
      </c>
      <c r="D647" s="219">
        <f>D648</f>
        <v>16</v>
      </c>
      <c r="E647" s="216">
        <f t="shared" si="44"/>
        <v>50</v>
      </c>
      <c r="F647" s="219">
        <f>F648</f>
        <v>0</v>
      </c>
      <c r="G647" s="219">
        <f>G648</f>
        <v>50</v>
      </c>
      <c r="H647" s="101" t="s">
        <v>347</v>
      </c>
    </row>
    <row r="648" spans="1:8" ht="16.5" customHeight="1" x14ac:dyDescent="0.25">
      <c r="A648" s="151" t="s">
        <v>1157</v>
      </c>
      <c r="B648" s="129" t="s">
        <v>330</v>
      </c>
      <c r="C648" s="107">
        <f>SUM(C649:C649)</f>
        <v>13.3</v>
      </c>
      <c r="D648" s="107">
        <f>SUM(D649:D649)</f>
        <v>16</v>
      </c>
      <c r="E648" s="127">
        <f t="shared" si="44"/>
        <v>50</v>
      </c>
      <c r="F648" s="107">
        <f>SUM(F649:F649)</f>
        <v>0</v>
      </c>
      <c r="G648" s="107">
        <f>SUM(G649:G649)</f>
        <v>50</v>
      </c>
    </row>
    <row r="649" spans="1:8" ht="16.5" customHeight="1" x14ac:dyDescent="0.25">
      <c r="A649" s="151" t="s">
        <v>1163</v>
      </c>
      <c r="B649" s="130" t="s">
        <v>281</v>
      </c>
      <c r="C649" s="107">
        <v>13.3</v>
      </c>
      <c r="D649" s="107">
        <v>16</v>
      </c>
      <c r="E649" s="127">
        <f t="shared" si="44"/>
        <v>50</v>
      </c>
      <c r="F649" s="107"/>
      <c r="G649" s="107">
        <v>50</v>
      </c>
    </row>
    <row r="650" spans="1:8" ht="22.5" customHeight="1" x14ac:dyDescent="0.25">
      <c r="A650" s="217" t="s">
        <v>246</v>
      </c>
      <c r="B650" s="218" t="s">
        <v>25</v>
      </c>
      <c r="C650" s="219">
        <f>C651</f>
        <v>804.2</v>
      </c>
      <c r="D650" s="219">
        <f>D651</f>
        <v>820</v>
      </c>
      <c r="E650" s="222">
        <f t="shared" si="44"/>
        <v>1000</v>
      </c>
      <c r="F650" s="219">
        <f>F651</f>
        <v>0</v>
      </c>
      <c r="G650" s="219">
        <f>G651</f>
        <v>1000</v>
      </c>
      <c r="H650" s="101" t="s">
        <v>347</v>
      </c>
    </row>
    <row r="651" spans="1:8" ht="16.5" customHeight="1" x14ac:dyDescent="0.25">
      <c r="A651" s="151" t="s">
        <v>1157</v>
      </c>
      <c r="B651" s="129" t="s">
        <v>330</v>
      </c>
      <c r="C651" s="107">
        <f>SUM(C652:C652)</f>
        <v>804.2</v>
      </c>
      <c r="D651" s="107">
        <f>SUM(D652:D652)</f>
        <v>820</v>
      </c>
      <c r="E651" s="127">
        <f t="shared" si="44"/>
        <v>1000</v>
      </c>
      <c r="F651" s="107">
        <f>SUM(F652:F652)</f>
        <v>0</v>
      </c>
      <c r="G651" s="107">
        <f>SUM(G652:G652)</f>
        <v>1000</v>
      </c>
    </row>
    <row r="652" spans="1:8" ht="16.5" customHeight="1" x14ac:dyDescent="0.25">
      <c r="A652" s="151" t="s">
        <v>1163</v>
      </c>
      <c r="B652" s="130" t="s">
        <v>281</v>
      </c>
      <c r="C652" s="107">
        <v>804.2</v>
      </c>
      <c r="D652" s="107">
        <v>820</v>
      </c>
      <c r="E652" s="127">
        <f t="shared" si="44"/>
        <v>1000</v>
      </c>
      <c r="F652" s="107"/>
      <c r="G652" s="107">
        <v>1000</v>
      </c>
    </row>
    <row r="653" spans="1:8" ht="22.5" customHeight="1" x14ac:dyDescent="0.25">
      <c r="A653" s="217" t="s">
        <v>247</v>
      </c>
      <c r="B653" s="218" t="s">
        <v>24</v>
      </c>
      <c r="C653" s="219">
        <f>C654+C656</f>
        <v>8.1000000000000014</v>
      </c>
      <c r="D653" s="219">
        <f>D654+D656</f>
        <v>70</v>
      </c>
      <c r="E653" s="222">
        <f t="shared" si="44"/>
        <v>30</v>
      </c>
      <c r="F653" s="219">
        <f>F654+F656</f>
        <v>0</v>
      </c>
      <c r="G653" s="219">
        <f>G654+G656</f>
        <v>30</v>
      </c>
      <c r="H653" s="101" t="s">
        <v>347</v>
      </c>
    </row>
    <row r="654" spans="1:8" ht="16.5" customHeight="1" x14ac:dyDescent="0.25">
      <c r="A654" s="151" t="s">
        <v>1157</v>
      </c>
      <c r="B654" s="129" t="s">
        <v>330</v>
      </c>
      <c r="C654" s="107">
        <f>SUM(C655:C655)</f>
        <v>5.4</v>
      </c>
      <c r="D654" s="107">
        <f>SUM(D655:D655)</f>
        <v>70</v>
      </c>
      <c r="E654" s="127">
        <f t="shared" si="44"/>
        <v>30</v>
      </c>
      <c r="F654" s="107">
        <f>SUM(F655:F655)</f>
        <v>0</v>
      </c>
      <c r="G654" s="107">
        <f>SUM(G655:G655)</f>
        <v>30</v>
      </c>
    </row>
    <row r="655" spans="1:8" ht="16.5" customHeight="1" x14ac:dyDescent="0.25">
      <c r="A655" s="151" t="s">
        <v>1163</v>
      </c>
      <c r="B655" s="130" t="s">
        <v>281</v>
      </c>
      <c r="C655" s="107">
        <v>5.4</v>
      </c>
      <c r="D655" s="107">
        <v>70</v>
      </c>
      <c r="E655" s="127">
        <f t="shared" si="44"/>
        <v>30</v>
      </c>
      <c r="F655" s="107"/>
      <c r="G655" s="107">
        <v>30</v>
      </c>
    </row>
    <row r="656" spans="1:8" ht="16.5" customHeight="1" x14ac:dyDescent="0.25">
      <c r="A656" s="151" t="s">
        <v>1166</v>
      </c>
      <c r="B656" s="129" t="s">
        <v>338</v>
      </c>
      <c r="C656" s="107">
        <v>2.7</v>
      </c>
      <c r="D656" s="107"/>
      <c r="E656" s="127">
        <f t="shared" si="44"/>
        <v>0</v>
      </c>
      <c r="F656" s="107"/>
      <c r="G656" s="107"/>
    </row>
    <row r="657" spans="1:8" ht="22.5" customHeight="1" x14ac:dyDescent="0.25">
      <c r="A657" s="217" t="s">
        <v>248</v>
      </c>
      <c r="B657" s="218" t="s">
        <v>23</v>
      </c>
      <c r="C657" s="219">
        <f>C658+C663</f>
        <v>328.19999999999993</v>
      </c>
      <c r="D657" s="219">
        <f>D658+D663</f>
        <v>288</v>
      </c>
      <c r="E657" s="222">
        <f t="shared" si="44"/>
        <v>298.7</v>
      </c>
      <c r="F657" s="219">
        <f>F658+F663</f>
        <v>0</v>
      </c>
      <c r="G657" s="219">
        <f>G658+G663</f>
        <v>298.7</v>
      </c>
      <c r="H657" s="101" t="s">
        <v>347</v>
      </c>
    </row>
    <row r="658" spans="1:8" ht="16.5" customHeight="1" x14ac:dyDescent="0.25">
      <c r="A658" s="151" t="s">
        <v>1157</v>
      </c>
      <c r="B658" s="129" t="s">
        <v>330</v>
      </c>
      <c r="C658" s="107">
        <f>SUM(C659:C662)</f>
        <v>256.79999999999995</v>
      </c>
      <c r="D658" s="107">
        <f>SUM(D659:D662)</f>
        <v>288</v>
      </c>
      <c r="E658" s="127">
        <f t="shared" si="44"/>
        <v>298.7</v>
      </c>
      <c r="F658" s="107">
        <f>SUM(F659:F662)</f>
        <v>0</v>
      </c>
      <c r="G658" s="107">
        <f>SUM(G659:G662)</f>
        <v>298.7</v>
      </c>
    </row>
    <row r="659" spans="1:8" ht="16.5" customHeight="1" x14ac:dyDescent="0.25">
      <c r="A659" s="151" t="s">
        <v>1159</v>
      </c>
      <c r="B659" s="130" t="s">
        <v>332</v>
      </c>
      <c r="C659" s="107">
        <v>13.5</v>
      </c>
      <c r="D659" s="107">
        <v>212</v>
      </c>
      <c r="E659" s="127">
        <f t="shared" si="44"/>
        <v>6.7</v>
      </c>
      <c r="F659" s="107"/>
      <c r="G659" s="107">
        <v>6.7</v>
      </c>
    </row>
    <row r="660" spans="1:8" ht="16.5" customHeight="1" x14ac:dyDescent="0.25">
      <c r="A660" s="151" t="s">
        <v>1161</v>
      </c>
      <c r="B660" s="130" t="s">
        <v>334</v>
      </c>
      <c r="C660" s="107">
        <v>3</v>
      </c>
      <c r="D660" s="107">
        <v>7</v>
      </c>
      <c r="E660" s="127">
        <f t="shared" si="44"/>
        <v>12</v>
      </c>
      <c r="F660" s="107"/>
      <c r="G660" s="107">
        <v>12</v>
      </c>
    </row>
    <row r="661" spans="1:8" ht="16.5" customHeight="1" x14ac:dyDescent="0.25">
      <c r="A661" s="151" t="s">
        <v>1163</v>
      </c>
      <c r="B661" s="130" t="s">
        <v>281</v>
      </c>
      <c r="C661" s="107">
        <v>239.9</v>
      </c>
      <c r="D661" s="107">
        <v>69</v>
      </c>
      <c r="E661" s="127">
        <f t="shared" ref="E661:E681" si="45">SUM(F661:G661)</f>
        <v>280</v>
      </c>
      <c r="F661" s="107"/>
      <c r="G661" s="107">
        <v>280</v>
      </c>
    </row>
    <row r="662" spans="1:8" ht="16.5" customHeight="1" x14ac:dyDescent="0.25">
      <c r="A662" s="151" t="s">
        <v>1164</v>
      </c>
      <c r="B662" s="130" t="s">
        <v>335</v>
      </c>
      <c r="C662" s="107">
        <v>0.4</v>
      </c>
      <c r="D662" s="107"/>
      <c r="E662" s="127">
        <f t="shared" si="45"/>
        <v>0</v>
      </c>
      <c r="F662" s="107"/>
      <c r="G662" s="107"/>
    </row>
    <row r="663" spans="1:8" ht="16.5" customHeight="1" x14ac:dyDescent="0.25">
      <c r="A663" s="151" t="s">
        <v>1166</v>
      </c>
      <c r="B663" s="129" t="s">
        <v>338</v>
      </c>
      <c r="C663" s="107">
        <v>71.400000000000006</v>
      </c>
      <c r="D663" s="107"/>
      <c r="E663" s="127">
        <f t="shared" si="45"/>
        <v>0</v>
      </c>
      <c r="F663" s="107"/>
      <c r="G663" s="107"/>
    </row>
    <row r="664" spans="1:8" ht="40.5" customHeight="1" x14ac:dyDescent="0.25">
      <c r="A664" s="217" t="s">
        <v>249</v>
      </c>
      <c r="B664" s="218" t="s">
        <v>1089</v>
      </c>
      <c r="C664" s="219">
        <f>C665</f>
        <v>174.5</v>
      </c>
      <c r="D664" s="219">
        <f>D665</f>
        <v>200</v>
      </c>
      <c r="E664" s="222">
        <f t="shared" si="45"/>
        <v>200</v>
      </c>
      <c r="F664" s="219">
        <f>F665</f>
        <v>0</v>
      </c>
      <c r="G664" s="219">
        <f>G665</f>
        <v>200</v>
      </c>
      <c r="H664" s="101" t="s">
        <v>347</v>
      </c>
    </row>
    <row r="665" spans="1:8" ht="16.5" customHeight="1" x14ac:dyDescent="0.25">
      <c r="A665" s="151" t="s">
        <v>1157</v>
      </c>
      <c r="B665" s="129" t="s">
        <v>330</v>
      </c>
      <c r="C665" s="107">
        <f>SUM(C666:C666)</f>
        <v>174.5</v>
      </c>
      <c r="D665" s="107">
        <f>SUM(D666:D666)</f>
        <v>200</v>
      </c>
      <c r="E665" s="127">
        <f t="shared" si="45"/>
        <v>200</v>
      </c>
      <c r="F665" s="107">
        <f>SUM(F666:F666)</f>
        <v>0</v>
      </c>
      <c r="G665" s="107">
        <f>SUM(G666:G666)</f>
        <v>200</v>
      </c>
    </row>
    <row r="666" spans="1:8" ht="16.5" customHeight="1" x14ac:dyDescent="0.25">
      <c r="A666" s="151" t="s">
        <v>1163</v>
      </c>
      <c r="B666" s="130" t="s">
        <v>281</v>
      </c>
      <c r="C666" s="107">
        <v>174.5</v>
      </c>
      <c r="D666" s="107">
        <v>200</v>
      </c>
      <c r="E666" s="127">
        <f t="shared" si="45"/>
        <v>200</v>
      </c>
      <c r="F666" s="107"/>
      <c r="G666" s="107">
        <v>200</v>
      </c>
    </row>
    <row r="667" spans="1:8" ht="22.5" customHeight="1" x14ac:dyDescent="0.25">
      <c r="A667" s="217" t="s">
        <v>250</v>
      </c>
      <c r="B667" s="218" t="s">
        <v>11</v>
      </c>
      <c r="C667" s="222">
        <f>C668</f>
        <v>151</v>
      </c>
      <c r="D667" s="222">
        <f>D668</f>
        <v>150</v>
      </c>
      <c r="E667" s="222">
        <f t="shared" si="45"/>
        <v>152</v>
      </c>
      <c r="F667" s="222">
        <f>F668</f>
        <v>0</v>
      </c>
      <c r="G667" s="222">
        <f>G668</f>
        <v>152</v>
      </c>
      <c r="H667" s="101" t="s">
        <v>347</v>
      </c>
    </row>
    <row r="668" spans="1:8" ht="16.5" customHeight="1" x14ac:dyDescent="0.25">
      <c r="A668" s="151" t="s">
        <v>1157</v>
      </c>
      <c r="B668" s="129" t="s">
        <v>330</v>
      </c>
      <c r="C668" s="107">
        <f>SUM(C669:C669)</f>
        <v>151</v>
      </c>
      <c r="D668" s="107">
        <f>SUM(D669:D669)</f>
        <v>150</v>
      </c>
      <c r="E668" s="127">
        <f t="shared" si="45"/>
        <v>152</v>
      </c>
      <c r="F668" s="107">
        <f>SUM(F669:F669)</f>
        <v>0</v>
      </c>
      <c r="G668" s="107">
        <f>SUM(G669:G669)</f>
        <v>152</v>
      </c>
    </row>
    <row r="669" spans="1:8" ht="16.5" customHeight="1" x14ac:dyDescent="0.25">
      <c r="A669" s="151" t="s">
        <v>1163</v>
      </c>
      <c r="B669" s="130" t="s">
        <v>281</v>
      </c>
      <c r="C669" s="107">
        <v>151</v>
      </c>
      <c r="D669" s="107">
        <v>150</v>
      </c>
      <c r="E669" s="127">
        <f t="shared" si="45"/>
        <v>152</v>
      </c>
      <c r="F669" s="107"/>
      <c r="G669" s="107">
        <v>152</v>
      </c>
    </row>
    <row r="670" spans="1:8" ht="36" customHeight="1" x14ac:dyDescent="0.25">
      <c r="A670" s="217" t="s">
        <v>251</v>
      </c>
      <c r="B670" s="218" t="s">
        <v>1090</v>
      </c>
      <c r="C670" s="219">
        <f>C671+C674</f>
        <v>24.8</v>
      </c>
      <c r="D670" s="219">
        <f>D671+D674</f>
        <v>25</v>
      </c>
      <c r="E670" s="222">
        <f t="shared" si="45"/>
        <v>35</v>
      </c>
      <c r="F670" s="219">
        <f>F671+F674</f>
        <v>0</v>
      </c>
      <c r="G670" s="219">
        <f>G671+G674</f>
        <v>35</v>
      </c>
      <c r="H670" s="101" t="s">
        <v>347</v>
      </c>
    </row>
    <row r="671" spans="1:8" ht="16.5" customHeight="1" x14ac:dyDescent="0.25">
      <c r="A671" s="151" t="s">
        <v>1157</v>
      </c>
      <c r="B671" s="129" t="s">
        <v>330</v>
      </c>
      <c r="C671" s="107">
        <f>SUM(C672:C673)</f>
        <v>24</v>
      </c>
      <c r="D671" s="107">
        <f>SUM(D672:D673)</f>
        <v>25</v>
      </c>
      <c r="E671" s="127">
        <f t="shared" si="45"/>
        <v>35</v>
      </c>
      <c r="F671" s="107">
        <f>SUM(F672:F673)</f>
        <v>0</v>
      </c>
      <c r="G671" s="107">
        <f>SUM(G672:G673)</f>
        <v>35</v>
      </c>
    </row>
    <row r="672" spans="1:8" ht="16.5" customHeight="1" x14ac:dyDescent="0.25">
      <c r="A672" s="151" t="s">
        <v>1161</v>
      </c>
      <c r="B672" s="130" t="s">
        <v>334</v>
      </c>
      <c r="C672" s="107"/>
      <c r="D672" s="107"/>
      <c r="E672" s="127">
        <f t="shared" si="45"/>
        <v>0</v>
      </c>
      <c r="F672" s="107"/>
      <c r="G672" s="107"/>
    </row>
    <row r="673" spans="1:8" ht="16.5" customHeight="1" x14ac:dyDescent="0.25">
      <c r="A673" s="151" t="s">
        <v>1163</v>
      </c>
      <c r="B673" s="130" t="s">
        <v>281</v>
      </c>
      <c r="C673" s="107">
        <v>24</v>
      </c>
      <c r="D673" s="107">
        <v>25</v>
      </c>
      <c r="E673" s="127">
        <f t="shared" si="45"/>
        <v>35</v>
      </c>
      <c r="F673" s="107"/>
      <c r="G673" s="107">
        <v>35</v>
      </c>
    </row>
    <row r="674" spans="1:8" ht="16.5" customHeight="1" x14ac:dyDescent="0.25">
      <c r="A674" s="151" t="s">
        <v>1166</v>
      </c>
      <c r="B674" s="129" t="s">
        <v>338</v>
      </c>
      <c r="C674" s="107">
        <v>0.8</v>
      </c>
      <c r="D674" s="107"/>
      <c r="E674" s="127">
        <f t="shared" si="45"/>
        <v>0</v>
      </c>
      <c r="F674" s="107"/>
      <c r="G674" s="107"/>
    </row>
    <row r="675" spans="1:8" ht="24" customHeight="1" x14ac:dyDescent="0.25">
      <c r="A675" s="217" t="s">
        <v>252</v>
      </c>
      <c r="B675" s="218" t="s">
        <v>12</v>
      </c>
      <c r="C675" s="219">
        <f>C676</f>
        <v>168.7</v>
      </c>
      <c r="D675" s="219">
        <f>D676</f>
        <v>210</v>
      </c>
      <c r="E675" s="222">
        <f t="shared" si="45"/>
        <v>180</v>
      </c>
      <c r="F675" s="219">
        <f>F676</f>
        <v>0</v>
      </c>
      <c r="G675" s="219">
        <f>G676</f>
        <v>180</v>
      </c>
      <c r="H675" s="101" t="s">
        <v>347</v>
      </c>
    </row>
    <row r="676" spans="1:8" ht="16.5" customHeight="1" x14ac:dyDescent="0.25">
      <c r="A676" s="151" t="s">
        <v>1157</v>
      </c>
      <c r="B676" s="129" t="s">
        <v>330</v>
      </c>
      <c r="C676" s="107">
        <f>SUM(C677:C677)</f>
        <v>168.7</v>
      </c>
      <c r="D676" s="107">
        <f>SUM(D677:D677)</f>
        <v>210</v>
      </c>
      <c r="E676" s="127">
        <f t="shared" si="45"/>
        <v>180</v>
      </c>
      <c r="F676" s="107">
        <f>SUM(F677:F677)</f>
        <v>0</v>
      </c>
      <c r="G676" s="107">
        <f>SUM(G677:G677)</f>
        <v>180</v>
      </c>
    </row>
    <row r="677" spans="1:8" ht="16.5" customHeight="1" x14ac:dyDescent="0.25">
      <c r="A677" s="151" t="s">
        <v>1163</v>
      </c>
      <c r="B677" s="130" t="s">
        <v>281</v>
      </c>
      <c r="C677" s="107">
        <v>168.7</v>
      </c>
      <c r="D677" s="107">
        <v>210</v>
      </c>
      <c r="E677" s="127">
        <f t="shared" si="45"/>
        <v>180</v>
      </c>
      <c r="F677" s="107"/>
      <c r="G677" s="107">
        <v>180</v>
      </c>
    </row>
    <row r="678" spans="1:8" ht="24" customHeight="1" x14ac:dyDescent="0.25">
      <c r="A678" s="217" t="s">
        <v>253</v>
      </c>
      <c r="B678" s="220" t="s">
        <v>267</v>
      </c>
      <c r="C678" s="219">
        <f>C680+C684</f>
        <v>595.09999999999991</v>
      </c>
      <c r="D678" s="219">
        <f>D680+D684</f>
        <v>620</v>
      </c>
      <c r="E678" s="222">
        <f t="shared" si="45"/>
        <v>650</v>
      </c>
      <c r="F678" s="219">
        <f>F680+F684</f>
        <v>0</v>
      </c>
      <c r="G678" s="219">
        <f>G680+G684</f>
        <v>650</v>
      </c>
      <c r="H678" s="101" t="s">
        <v>347</v>
      </c>
    </row>
    <row r="679" spans="1:8" ht="16.5" customHeight="1" x14ac:dyDescent="0.25">
      <c r="A679" s="126"/>
      <c r="B679" s="128" t="s">
        <v>329</v>
      </c>
      <c r="C679" s="107"/>
      <c r="D679" s="107"/>
      <c r="E679" s="127">
        <f t="shared" si="45"/>
        <v>0</v>
      </c>
      <c r="F679" s="107"/>
      <c r="G679" s="107"/>
    </row>
    <row r="680" spans="1:8" ht="16.5" customHeight="1" x14ac:dyDescent="0.25">
      <c r="A680" s="151" t="s">
        <v>1157</v>
      </c>
      <c r="B680" s="129" t="s">
        <v>330</v>
      </c>
      <c r="C680" s="107">
        <f>SUM(C681:C683)</f>
        <v>592.29999999999995</v>
      </c>
      <c r="D680" s="107">
        <f>SUM(D681:D683)</f>
        <v>620</v>
      </c>
      <c r="E680" s="127">
        <f t="shared" si="45"/>
        <v>647</v>
      </c>
      <c r="F680" s="107">
        <f>SUM(F681:F683)</f>
        <v>0</v>
      </c>
      <c r="G680" s="107">
        <f>SUM(G681:G683)</f>
        <v>647</v>
      </c>
    </row>
    <row r="681" spans="1:8" ht="16.5" customHeight="1" x14ac:dyDescent="0.25">
      <c r="A681" s="151" t="s">
        <v>1158</v>
      </c>
      <c r="B681" s="130" t="s">
        <v>331</v>
      </c>
      <c r="C681" s="107"/>
      <c r="D681" s="107"/>
      <c r="E681" s="127">
        <f t="shared" si="45"/>
        <v>157.19999999999999</v>
      </c>
      <c r="F681" s="107"/>
      <c r="G681" s="107">
        <v>157.19999999999999</v>
      </c>
    </row>
    <row r="682" spans="1:8" ht="16.5" customHeight="1" x14ac:dyDescent="0.25">
      <c r="A682" s="151" t="s">
        <v>1159</v>
      </c>
      <c r="B682" s="130" t="s">
        <v>332</v>
      </c>
      <c r="C682" s="107"/>
      <c r="D682" s="107"/>
      <c r="E682" s="127">
        <f t="shared" ref="E682:E716" si="46">SUM(F682:G682)</f>
        <v>489.8</v>
      </c>
      <c r="F682" s="107"/>
      <c r="G682" s="107">
        <v>489.8</v>
      </c>
    </row>
    <row r="683" spans="1:8" ht="16.5" customHeight="1" x14ac:dyDescent="0.25">
      <c r="A683" s="151" t="s">
        <v>1161</v>
      </c>
      <c r="B683" s="130" t="s">
        <v>334</v>
      </c>
      <c r="C683" s="107">
        <v>592.29999999999995</v>
      </c>
      <c r="D683" s="107">
        <v>620</v>
      </c>
      <c r="E683" s="127">
        <f t="shared" si="46"/>
        <v>0</v>
      </c>
      <c r="F683" s="107"/>
      <c r="G683" s="107"/>
    </row>
    <row r="684" spans="1:8" ht="16.5" customHeight="1" x14ac:dyDescent="0.25">
      <c r="A684" s="151" t="s">
        <v>122</v>
      </c>
      <c r="B684" s="129" t="s">
        <v>336</v>
      </c>
      <c r="C684" s="107">
        <v>2.8</v>
      </c>
      <c r="D684" s="107"/>
      <c r="E684" s="127">
        <f t="shared" si="46"/>
        <v>3</v>
      </c>
      <c r="F684" s="107"/>
      <c r="G684" s="107">
        <v>3</v>
      </c>
    </row>
    <row r="685" spans="1:8" ht="34.5" customHeight="1" x14ac:dyDescent="0.25">
      <c r="A685" s="217" t="s">
        <v>254</v>
      </c>
      <c r="B685" s="218" t="s">
        <v>1091</v>
      </c>
      <c r="C685" s="219">
        <f>C686+C688</f>
        <v>10.7</v>
      </c>
      <c r="D685" s="219">
        <f>D686+D688</f>
        <v>23.5</v>
      </c>
      <c r="E685" s="222">
        <f t="shared" si="46"/>
        <v>27</v>
      </c>
      <c r="F685" s="219">
        <f>F686+F688</f>
        <v>0</v>
      </c>
      <c r="G685" s="219">
        <f>G686+G688</f>
        <v>27</v>
      </c>
      <c r="H685" s="101" t="s">
        <v>347</v>
      </c>
    </row>
    <row r="686" spans="1:8" ht="16.5" customHeight="1" x14ac:dyDescent="0.25">
      <c r="A686" s="151" t="s">
        <v>1157</v>
      </c>
      <c r="B686" s="129" t="s">
        <v>330</v>
      </c>
      <c r="C686" s="107">
        <f>SUM(C687:C687)</f>
        <v>9.1</v>
      </c>
      <c r="D686" s="107">
        <f>SUM(D687:D687)</f>
        <v>23.5</v>
      </c>
      <c r="E686" s="127">
        <f t="shared" si="46"/>
        <v>27</v>
      </c>
      <c r="F686" s="107">
        <f>SUM(F687:F687)</f>
        <v>0</v>
      </c>
      <c r="G686" s="107">
        <f>SUM(G687:G687)</f>
        <v>27</v>
      </c>
    </row>
    <row r="687" spans="1:8" ht="16.5" customHeight="1" x14ac:dyDescent="0.25">
      <c r="A687" s="151" t="s">
        <v>1163</v>
      </c>
      <c r="B687" s="130" t="s">
        <v>281</v>
      </c>
      <c r="C687" s="107">
        <v>9.1</v>
      </c>
      <c r="D687" s="107">
        <v>23.5</v>
      </c>
      <c r="E687" s="127">
        <f t="shared" si="46"/>
        <v>27</v>
      </c>
      <c r="F687" s="107"/>
      <c r="G687" s="107">
        <v>27</v>
      </c>
    </row>
    <row r="688" spans="1:8" ht="16.5" customHeight="1" x14ac:dyDescent="0.25">
      <c r="A688" s="151" t="s">
        <v>1166</v>
      </c>
      <c r="B688" s="129" t="s">
        <v>338</v>
      </c>
      <c r="C688" s="107">
        <v>1.6</v>
      </c>
      <c r="D688" s="107"/>
      <c r="E688" s="127">
        <f t="shared" si="46"/>
        <v>0</v>
      </c>
      <c r="F688" s="107"/>
      <c r="G688" s="107"/>
    </row>
    <row r="689" spans="1:8" ht="39.75" customHeight="1" x14ac:dyDescent="0.25">
      <c r="A689" s="217" t="s">
        <v>255</v>
      </c>
      <c r="B689" s="218" t="s">
        <v>1092</v>
      </c>
      <c r="C689" s="219">
        <f>C690</f>
        <v>21.5</v>
      </c>
      <c r="D689" s="219">
        <f>D690</f>
        <v>22</v>
      </c>
      <c r="E689" s="222">
        <f t="shared" si="46"/>
        <v>25</v>
      </c>
      <c r="F689" s="219">
        <f>F690</f>
        <v>0</v>
      </c>
      <c r="G689" s="219">
        <f>G690</f>
        <v>25</v>
      </c>
      <c r="H689" s="101" t="s">
        <v>347</v>
      </c>
    </row>
    <row r="690" spans="1:8" ht="16.5" customHeight="1" x14ac:dyDescent="0.25">
      <c r="A690" s="151" t="s">
        <v>1157</v>
      </c>
      <c r="B690" s="129" t="s">
        <v>330</v>
      </c>
      <c r="C690" s="107">
        <f>SUM(C691:C691)</f>
        <v>21.5</v>
      </c>
      <c r="D690" s="107">
        <f>SUM(D691:D691)</f>
        <v>22</v>
      </c>
      <c r="E690" s="127">
        <f t="shared" si="46"/>
        <v>25</v>
      </c>
      <c r="F690" s="107">
        <f>SUM(F691:F691)</f>
        <v>0</v>
      </c>
      <c r="G690" s="107">
        <f>SUM(G691:G691)</f>
        <v>25</v>
      </c>
    </row>
    <row r="691" spans="1:8" ht="16.5" customHeight="1" x14ac:dyDescent="0.25">
      <c r="A691" s="151" t="s">
        <v>1163</v>
      </c>
      <c r="B691" s="130" t="s">
        <v>281</v>
      </c>
      <c r="C691" s="107">
        <v>21.5</v>
      </c>
      <c r="D691" s="107">
        <v>22</v>
      </c>
      <c r="E691" s="127">
        <f t="shared" si="46"/>
        <v>25</v>
      </c>
      <c r="F691" s="107"/>
      <c r="G691" s="107">
        <v>25</v>
      </c>
    </row>
    <row r="692" spans="1:8" ht="24" customHeight="1" x14ac:dyDescent="0.25">
      <c r="A692" s="217" t="s">
        <v>256</v>
      </c>
      <c r="B692" s="218" t="s">
        <v>22</v>
      </c>
      <c r="C692" s="219">
        <f>C693+C695</f>
        <v>27.5</v>
      </c>
      <c r="D692" s="219">
        <f>D693+D695</f>
        <v>20</v>
      </c>
      <c r="E692" s="222">
        <f t="shared" si="46"/>
        <v>25</v>
      </c>
      <c r="F692" s="219">
        <f>F693+F695</f>
        <v>0</v>
      </c>
      <c r="G692" s="219">
        <f>G693+G695</f>
        <v>25</v>
      </c>
      <c r="H692" s="101" t="s">
        <v>347</v>
      </c>
    </row>
    <row r="693" spans="1:8" ht="16.5" customHeight="1" x14ac:dyDescent="0.25">
      <c r="A693" s="151" t="s">
        <v>1157</v>
      </c>
      <c r="B693" s="129" t="s">
        <v>330</v>
      </c>
      <c r="C693" s="107">
        <f>SUM(C694:C694)</f>
        <v>20</v>
      </c>
      <c r="D693" s="107">
        <f>SUM(D694:D694)</f>
        <v>20</v>
      </c>
      <c r="E693" s="127">
        <f t="shared" si="46"/>
        <v>25</v>
      </c>
      <c r="F693" s="107">
        <f>SUM(F694:F694)</f>
        <v>0</v>
      </c>
      <c r="G693" s="107">
        <f>SUM(G694:G694)</f>
        <v>25</v>
      </c>
    </row>
    <row r="694" spans="1:8" ht="16.5" customHeight="1" x14ac:dyDescent="0.25">
      <c r="A694" s="151" t="s">
        <v>1161</v>
      </c>
      <c r="B694" s="130" t="s">
        <v>334</v>
      </c>
      <c r="C694" s="107">
        <v>20</v>
      </c>
      <c r="D694" s="107">
        <v>20</v>
      </c>
      <c r="E694" s="127">
        <f t="shared" si="46"/>
        <v>25</v>
      </c>
      <c r="F694" s="107"/>
      <c r="G694" s="107">
        <v>25</v>
      </c>
    </row>
    <row r="695" spans="1:8" ht="16.5" customHeight="1" x14ac:dyDescent="0.25">
      <c r="A695" s="151" t="s">
        <v>1166</v>
      </c>
      <c r="B695" s="129" t="s">
        <v>338</v>
      </c>
      <c r="C695" s="107">
        <v>7.5</v>
      </c>
      <c r="D695" s="107"/>
      <c r="E695" s="127">
        <f t="shared" si="46"/>
        <v>0</v>
      </c>
      <c r="F695" s="107"/>
      <c r="G695" s="107"/>
    </row>
    <row r="696" spans="1:8" ht="24" customHeight="1" x14ac:dyDescent="0.25">
      <c r="A696" s="217" t="s">
        <v>257</v>
      </c>
      <c r="B696" s="218" t="s">
        <v>30</v>
      </c>
      <c r="C696" s="219">
        <f>C697</f>
        <v>2993.6</v>
      </c>
      <c r="D696" s="219">
        <f>D697</f>
        <v>528</v>
      </c>
      <c r="E696" s="222">
        <f t="shared" si="46"/>
        <v>528</v>
      </c>
      <c r="F696" s="219">
        <f>F697</f>
        <v>0</v>
      </c>
      <c r="G696" s="219">
        <f>G697</f>
        <v>528</v>
      </c>
      <c r="H696" s="101" t="s">
        <v>347</v>
      </c>
    </row>
    <row r="697" spans="1:8" ht="16.5" customHeight="1" x14ac:dyDescent="0.25">
      <c r="A697" s="151" t="s">
        <v>122</v>
      </c>
      <c r="B697" s="129" t="s">
        <v>336</v>
      </c>
      <c r="C697" s="107">
        <v>2993.6</v>
      </c>
      <c r="D697" s="107">
        <v>528</v>
      </c>
      <c r="E697" s="127">
        <f t="shared" si="46"/>
        <v>528</v>
      </c>
      <c r="F697" s="107"/>
      <c r="G697" s="107">
        <v>528</v>
      </c>
    </row>
    <row r="698" spans="1:8" ht="43.5" customHeight="1" x14ac:dyDescent="0.25">
      <c r="A698" s="217" t="s">
        <v>258</v>
      </c>
      <c r="B698" s="218" t="s">
        <v>1093</v>
      </c>
      <c r="C698" s="219">
        <f>C699</f>
        <v>50</v>
      </c>
      <c r="D698" s="219">
        <f>D699</f>
        <v>125</v>
      </c>
      <c r="E698" s="222">
        <f t="shared" si="46"/>
        <v>300</v>
      </c>
      <c r="F698" s="219">
        <f>F699</f>
        <v>0</v>
      </c>
      <c r="G698" s="219">
        <f>G699</f>
        <v>300</v>
      </c>
      <c r="H698" s="101" t="s">
        <v>347</v>
      </c>
    </row>
    <row r="699" spans="1:8" ht="16.5" customHeight="1" x14ac:dyDescent="0.25">
      <c r="A699" s="151" t="s">
        <v>1157</v>
      </c>
      <c r="B699" s="129" t="s">
        <v>330</v>
      </c>
      <c r="C699" s="107">
        <f>SUM(C700:C700)</f>
        <v>50</v>
      </c>
      <c r="D699" s="107">
        <f>SUM(D700:D700)</f>
        <v>125</v>
      </c>
      <c r="E699" s="127">
        <f t="shared" si="46"/>
        <v>300</v>
      </c>
      <c r="F699" s="107">
        <f>SUM(F700:F700)</f>
        <v>0</v>
      </c>
      <c r="G699" s="107">
        <f>SUM(G700:G700)</f>
        <v>300</v>
      </c>
    </row>
    <row r="700" spans="1:8" ht="16.5" customHeight="1" x14ac:dyDescent="0.25">
      <c r="A700" s="151" t="s">
        <v>1163</v>
      </c>
      <c r="B700" s="130" t="s">
        <v>281</v>
      </c>
      <c r="C700" s="107">
        <v>50</v>
      </c>
      <c r="D700" s="107">
        <v>125</v>
      </c>
      <c r="E700" s="127">
        <f t="shared" si="46"/>
        <v>300</v>
      </c>
      <c r="F700" s="107"/>
      <c r="G700" s="107">
        <v>300</v>
      </c>
    </row>
    <row r="701" spans="1:8" ht="38.25" customHeight="1" x14ac:dyDescent="0.25">
      <c r="A701" s="217" t="s">
        <v>259</v>
      </c>
      <c r="B701" s="218" t="s">
        <v>1094</v>
      </c>
      <c r="C701" s="219">
        <f>C702</f>
        <v>5.5</v>
      </c>
      <c r="D701" s="219">
        <f>D702</f>
        <v>25</v>
      </c>
      <c r="E701" s="222">
        <f t="shared" si="46"/>
        <v>25</v>
      </c>
      <c r="F701" s="219">
        <f>F702</f>
        <v>0</v>
      </c>
      <c r="G701" s="219">
        <f>G702</f>
        <v>25</v>
      </c>
      <c r="H701" s="101" t="s">
        <v>347</v>
      </c>
    </row>
    <row r="702" spans="1:8" ht="16.5" customHeight="1" x14ac:dyDescent="0.25">
      <c r="A702" s="151" t="s">
        <v>1157</v>
      </c>
      <c r="B702" s="129" t="s">
        <v>330</v>
      </c>
      <c r="C702" s="107">
        <f>SUM(C703:C703)</f>
        <v>5.5</v>
      </c>
      <c r="D702" s="107">
        <f>SUM(D703:D703)</f>
        <v>25</v>
      </c>
      <c r="E702" s="127">
        <f t="shared" si="46"/>
        <v>25</v>
      </c>
      <c r="F702" s="107">
        <f>SUM(F703:F703)</f>
        <v>0</v>
      </c>
      <c r="G702" s="107">
        <f>SUM(G703:G703)</f>
        <v>25</v>
      </c>
    </row>
    <row r="703" spans="1:8" ht="16.5" customHeight="1" x14ac:dyDescent="0.25">
      <c r="A703" s="151" t="s">
        <v>1161</v>
      </c>
      <c r="B703" s="130" t="s">
        <v>334</v>
      </c>
      <c r="C703" s="107">
        <v>5.5</v>
      </c>
      <c r="D703" s="107">
        <v>25</v>
      </c>
      <c r="E703" s="127">
        <f t="shared" si="46"/>
        <v>25</v>
      </c>
      <c r="F703" s="107"/>
      <c r="G703" s="107">
        <v>25</v>
      </c>
    </row>
    <row r="704" spans="1:8" ht="39.75" customHeight="1" x14ac:dyDescent="0.25">
      <c r="A704" s="217" t="s">
        <v>260</v>
      </c>
      <c r="B704" s="226" t="s">
        <v>1095</v>
      </c>
      <c r="C704" s="219">
        <f>C705</f>
        <v>0</v>
      </c>
      <c r="D704" s="219">
        <f>D705</f>
        <v>10</v>
      </c>
      <c r="E704" s="222">
        <f t="shared" si="46"/>
        <v>18</v>
      </c>
      <c r="F704" s="219">
        <f>F705</f>
        <v>0</v>
      </c>
      <c r="G704" s="219">
        <f>G705</f>
        <v>18</v>
      </c>
      <c r="H704" s="101" t="s">
        <v>347</v>
      </c>
    </row>
    <row r="705" spans="1:8" ht="16.5" customHeight="1" x14ac:dyDescent="0.25">
      <c r="A705" s="151" t="s">
        <v>1157</v>
      </c>
      <c r="B705" s="129" t="s">
        <v>330</v>
      </c>
      <c r="C705" s="107">
        <f>SUM(C706:C706)</f>
        <v>0</v>
      </c>
      <c r="D705" s="107">
        <f>SUM(D706:D706)</f>
        <v>10</v>
      </c>
      <c r="E705" s="127">
        <f t="shared" si="46"/>
        <v>18</v>
      </c>
      <c r="F705" s="107">
        <f>SUM(F706:F706)</f>
        <v>0</v>
      </c>
      <c r="G705" s="107">
        <f>SUM(G706:G706)</f>
        <v>18</v>
      </c>
    </row>
    <row r="706" spans="1:8" ht="16.5" customHeight="1" x14ac:dyDescent="0.25">
      <c r="A706" s="151" t="s">
        <v>1161</v>
      </c>
      <c r="B706" s="130" t="s">
        <v>334</v>
      </c>
      <c r="C706" s="107"/>
      <c r="D706" s="107">
        <v>10</v>
      </c>
      <c r="E706" s="127">
        <f t="shared" si="46"/>
        <v>18</v>
      </c>
      <c r="F706" s="107"/>
      <c r="G706" s="107">
        <v>18</v>
      </c>
    </row>
    <row r="707" spans="1:8" ht="24" customHeight="1" x14ac:dyDescent="0.25">
      <c r="A707" s="217" t="s">
        <v>261</v>
      </c>
      <c r="B707" s="226" t="s">
        <v>149</v>
      </c>
      <c r="C707" s="219">
        <f>C708</f>
        <v>0</v>
      </c>
      <c r="D707" s="219">
        <f>D708</f>
        <v>12</v>
      </c>
      <c r="E707" s="222">
        <f t="shared" si="46"/>
        <v>10</v>
      </c>
      <c r="F707" s="219">
        <f>F708</f>
        <v>0</v>
      </c>
      <c r="G707" s="219">
        <f>G708</f>
        <v>10</v>
      </c>
      <c r="H707" s="101" t="s">
        <v>347</v>
      </c>
    </row>
    <row r="708" spans="1:8" ht="16.5" customHeight="1" x14ac:dyDescent="0.25">
      <c r="A708" s="151" t="s">
        <v>1157</v>
      </c>
      <c r="B708" s="129" t="s">
        <v>330</v>
      </c>
      <c r="C708" s="107">
        <f>SUM(C709:C709)</f>
        <v>0</v>
      </c>
      <c r="D708" s="107">
        <f>SUM(D709:D709)</f>
        <v>12</v>
      </c>
      <c r="E708" s="127">
        <f t="shared" si="46"/>
        <v>10</v>
      </c>
      <c r="F708" s="107">
        <f>SUM(F709:F709)</f>
        <v>0</v>
      </c>
      <c r="G708" s="107">
        <f>SUM(G709:G709)</f>
        <v>10</v>
      </c>
    </row>
    <row r="709" spans="1:8" ht="16.5" customHeight="1" x14ac:dyDescent="0.25">
      <c r="A709" s="151" t="s">
        <v>1163</v>
      </c>
      <c r="B709" s="130" t="s">
        <v>281</v>
      </c>
      <c r="C709" s="107"/>
      <c r="D709" s="107">
        <v>12</v>
      </c>
      <c r="E709" s="127">
        <f t="shared" si="46"/>
        <v>10</v>
      </c>
      <c r="F709" s="107"/>
      <c r="G709" s="107">
        <v>10</v>
      </c>
    </row>
    <row r="710" spans="1:8" ht="24" customHeight="1" x14ac:dyDescent="0.25">
      <c r="A710" s="217" t="s">
        <v>262</v>
      </c>
      <c r="B710" s="226" t="s">
        <v>150</v>
      </c>
      <c r="C710" s="219">
        <f>C711</f>
        <v>0</v>
      </c>
      <c r="D710" s="219">
        <f>D711</f>
        <v>12</v>
      </c>
      <c r="E710" s="222">
        <f t="shared" si="46"/>
        <v>10</v>
      </c>
      <c r="F710" s="219">
        <f>F711</f>
        <v>0</v>
      </c>
      <c r="G710" s="219">
        <f>G711</f>
        <v>10</v>
      </c>
      <c r="H710" s="101" t="s">
        <v>347</v>
      </c>
    </row>
    <row r="711" spans="1:8" ht="16.5" customHeight="1" x14ac:dyDescent="0.25">
      <c r="A711" s="151" t="s">
        <v>1157</v>
      </c>
      <c r="B711" s="129" t="s">
        <v>330</v>
      </c>
      <c r="C711" s="107">
        <f>SUM(C712:C712)</f>
        <v>0</v>
      </c>
      <c r="D711" s="107">
        <f>SUM(D712:D712)</f>
        <v>12</v>
      </c>
      <c r="E711" s="127">
        <f t="shared" si="46"/>
        <v>10</v>
      </c>
      <c r="F711" s="107">
        <f>SUM(F712:F712)</f>
        <v>0</v>
      </c>
      <c r="G711" s="107">
        <f>SUM(G712:G712)</f>
        <v>10</v>
      </c>
    </row>
    <row r="712" spans="1:8" ht="16.5" customHeight="1" x14ac:dyDescent="0.25">
      <c r="A712" s="151" t="s">
        <v>1163</v>
      </c>
      <c r="B712" s="130" t="s">
        <v>281</v>
      </c>
      <c r="C712" s="107"/>
      <c r="D712" s="107">
        <v>12</v>
      </c>
      <c r="E712" s="127">
        <f t="shared" si="46"/>
        <v>10</v>
      </c>
      <c r="F712" s="107"/>
      <c r="G712" s="107">
        <v>10</v>
      </c>
    </row>
    <row r="713" spans="1:8" ht="46.5" customHeight="1" x14ac:dyDescent="0.25">
      <c r="A713" s="217" t="s">
        <v>263</v>
      </c>
      <c r="B713" s="227" t="s">
        <v>1101</v>
      </c>
      <c r="C713" s="219">
        <f>C714</f>
        <v>0</v>
      </c>
      <c r="D713" s="219">
        <f>D714</f>
        <v>27.5</v>
      </c>
      <c r="E713" s="222">
        <f t="shared" si="46"/>
        <v>40</v>
      </c>
      <c r="F713" s="219">
        <f>F714</f>
        <v>0</v>
      </c>
      <c r="G713" s="219">
        <f>G714</f>
        <v>40</v>
      </c>
      <c r="H713" s="101" t="s">
        <v>347</v>
      </c>
    </row>
    <row r="714" spans="1:8" ht="16.5" customHeight="1" x14ac:dyDescent="0.25">
      <c r="A714" s="151" t="s">
        <v>1157</v>
      </c>
      <c r="B714" s="129" t="s">
        <v>330</v>
      </c>
      <c r="C714" s="107">
        <f>SUM(C715:C715)</f>
        <v>0</v>
      </c>
      <c r="D714" s="107">
        <f>SUM(D715:D715)</f>
        <v>27.5</v>
      </c>
      <c r="E714" s="127">
        <f t="shared" si="46"/>
        <v>40</v>
      </c>
      <c r="F714" s="107">
        <f>SUM(F715:F715)</f>
        <v>0</v>
      </c>
      <c r="G714" s="107">
        <f>SUM(G715:G715)</f>
        <v>40</v>
      </c>
    </row>
    <row r="715" spans="1:8" ht="16.5" customHeight="1" x14ac:dyDescent="0.25">
      <c r="A715" s="151" t="s">
        <v>1163</v>
      </c>
      <c r="B715" s="130" t="s">
        <v>281</v>
      </c>
      <c r="C715" s="107"/>
      <c r="D715" s="107">
        <v>27.5</v>
      </c>
      <c r="E715" s="127">
        <f t="shared" si="46"/>
        <v>40</v>
      </c>
      <c r="F715" s="107"/>
      <c r="G715" s="107">
        <v>40</v>
      </c>
    </row>
    <row r="716" spans="1:8" ht="24" customHeight="1" x14ac:dyDescent="0.25">
      <c r="A716" s="217" t="s">
        <v>264</v>
      </c>
      <c r="B716" s="226" t="s">
        <v>1096</v>
      </c>
      <c r="C716" s="219">
        <f>C717</f>
        <v>0</v>
      </c>
      <c r="D716" s="219">
        <f>D717</f>
        <v>8.4</v>
      </c>
      <c r="E716" s="222">
        <f t="shared" si="46"/>
        <v>7</v>
      </c>
      <c r="F716" s="219">
        <f>F717</f>
        <v>0</v>
      </c>
      <c r="G716" s="219">
        <f>G717</f>
        <v>7</v>
      </c>
      <c r="H716" s="101" t="s">
        <v>347</v>
      </c>
    </row>
    <row r="717" spans="1:8" ht="16.5" customHeight="1" x14ac:dyDescent="0.25">
      <c r="A717" s="151" t="s">
        <v>1157</v>
      </c>
      <c r="B717" s="129" t="s">
        <v>330</v>
      </c>
      <c r="C717" s="107">
        <f>SUM(C718:C718)</f>
        <v>0</v>
      </c>
      <c r="D717" s="107">
        <f>SUM(D718:D718)</f>
        <v>8.4</v>
      </c>
      <c r="E717" s="127">
        <f t="shared" ref="E717:E742" si="47">SUM(F717:G717)</f>
        <v>7</v>
      </c>
      <c r="F717" s="107">
        <f>SUM(F718:F718)</f>
        <v>0</v>
      </c>
      <c r="G717" s="107">
        <f>SUM(G718:G718)</f>
        <v>7</v>
      </c>
    </row>
    <row r="718" spans="1:8" ht="16.5" customHeight="1" x14ac:dyDescent="0.25">
      <c r="A718" s="151" t="s">
        <v>1163</v>
      </c>
      <c r="B718" s="130" t="s">
        <v>281</v>
      </c>
      <c r="C718" s="107"/>
      <c r="D718" s="107">
        <v>8.4</v>
      </c>
      <c r="E718" s="127">
        <f t="shared" si="47"/>
        <v>7</v>
      </c>
      <c r="F718" s="107"/>
      <c r="G718" s="107">
        <v>7</v>
      </c>
    </row>
    <row r="719" spans="1:8" ht="37.5" customHeight="1" x14ac:dyDescent="0.25">
      <c r="A719" s="217" t="s">
        <v>265</v>
      </c>
      <c r="B719" s="226" t="s">
        <v>285</v>
      </c>
      <c r="C719" s="219">
        <f>C720+C722</f>
        <v>11.200000000000001</v>
      </c>
      <c r="D719" s="219">
        <f>D720+D722</f>
        <v>0</v>
      </c>
      <c r="E719" s="222">
        <f t="shared" si="47"/>
        <v>0</v>
      </c>
      <c r="F719" s="219">
        <f>F720+F722</f>
        <v>0</v>
      </c>
      <c r="G719" s="219">
        <f>G720+G722</f>
        <v>0</v>
      </c>
      <c r="H719" s="101" t="s">
        <v>347</v>
      </c>
    </row>
    <row r="720" spans="1:8" ht="16.5" customHeight="1" x14ac:dyDescent="0.25">
      <c r="A720" s="151" t="s">
        <v>1157</v>
      </c>
      <c r="B720" s="129" t="s">
        <v>330</v>
      </c>
      <c r="C720" s="107">
        <f>SUM(C721:C721)</f>
        <v>9.8000000000000007</v>
      </c>
      <c r="D720" s="107">
        <f>SUM(D721:D721)</f>
        <v>0</v>
      </c>
      <c r="E720" s="127">
        <f t="shared" si="47"/>
        <v>0</v>
      </c>
      <c r="F720" s="107">
        <f>SUM(F721:F721)</f>
        <v>0</v>
      </c>
      <c r="G720" s="107">
        <f>SUM(G721:G721)</f>
        <v>0</v>
      </c>
    </row>
    <row r="721" spans="1:8" ht="16.5" customHeight="1" x14ac:dyDescent="0.25">
      <c r="A721" s="151" t="s">
        <v>1163</v>
      </c>
      <c r="B721" s="130" t="s">
        <v>281</v>
      </c>
      <c r="C721" s="107">
        <v>9.8000000000000007</v>
      </c>
      <c r="D721" s="107"/>
      <c r="E721" s="127">
        <f t="shared" si="47"/>
        <v>0</v>
      </c>
      <c r="F721" s="107"/>
      <c r="G721" s="107"/>
    </row>
    <row r="722" spans="1:8" ht="16.5" customHeight="1" x14ac:dyDescent="0.25">
      <c r="A722" s="151" t="s">
        <v>1166</v>
      </c>
      <c r="B722" s="129" t="s">
        <v>338</v>
      </c>
      <c r="C722" s="107">
        <v>1.4</v>
      </c>
      <c r="D722" s="107"/>
      <c r="E722" s="127">
        <f t="shared" si="47"/>
        <v>0</v>
      </c>
      <c r="F722" s="107"/>
      <c r="G722" s="107"/>
    </row>
    <row r="723" spans="1:8" ht="24" customHeight="1" x14ac:dyDescent="0.25">
      <c r="A723" s="217" t="s">
        <v>377</v>
      </c>
      <c r="B723" s="226" t="s">
        <v>378</v>
      </c>
      <c r="C723" s="219">
        <f>C724</f>
        <v>0</v>
      </c>
      <c r="D723" s="219">
        <f>D724</f>
        <v>0</v>
      </c>
      <c r="E723" s="222">
        <f t="shared" si="47"/>
        <v>50</v>
      </c>
      <c r="F723" s="219">
        <f>F724</f>
        <v>0</v>
      </c>
      <c r="G723" s="219">
        <f>G724</f>
        <v>50</v>
      </c>
    </row>
    <row r="724" spans="1:8" ht="16.5" customHeight="1" x14ac:dyDescent="0.25">
      <c r="A724" s="151" t="s">
        <v>1157</v>
      </c>
      <c r="B724" s="129" t="s">
        <v>330</v>
      </c>
      <c r="C724" s="107">
        <f>SUM(C725:C725)</f>
        <v>0</v>
      </c>
      <c r="D724" s="107">
        <f>SUM(D725:D725)</f>
        <v>0</v>
      </c>
      <c r="E724" s="127">
        <f>SUM(F724:G724)</f>
        <v>50</v>
      </c>
      <c r="F724" s="107">
        <f>SUM(F725:F725)</f>
        <v>0</v>
      </c>
      <c r="G724" s="107">
        <f>SUM(G725:G725)</f>
        <v>50</v>
      </c>
    </row>
    <row r="725" spans="1:8" ht="16.5" customHeight="1" x14ac:dyDescent="0.25">
      <c r="A725" s="151" t="s">
        <v>1163</v>
      </c>
      <c r="B725" s="130" t="s">
        <v>281</v>
      </c>
      <c r="C725" s="107"/>
      <c r="D725" s="107"/>
      <c r="E725" s="127">
        <f>SUM(F725:G725)</f>
        <v>50</v>
      </c>
      <c r="F725" s="107"/>
      <c r="G725" s="107">
        <v>50</v>
      </c>
    </row>
    <row r="726" spans="1:8" ht="42.75" customHeight="1" x14ac:dyDescent="0.25">
      <c r="A726" s="217" t="s">
        <v>377</v>
      </c>
      <c r="B726" s="226" t="s">
        <v>1280</v>
      </c>
      <c r="C726" s="219">
        <f>C727</f>
        <v>0</v>
      </c>
      <c r="D726" s="219">
        <f>D727</f>
        <v>0</v>
      </c>
      <c r="E726" s="222">
        <f t="shared" ref="E726" si="48">SUM(F726:G726)</f>
        <v>5.5</v>
      </c>
      <c r="F726" s="219">
        <f>F727</f>
        <v>0</v>
      </c>
      <c r="G726" s="219">
        <f>G727</f>
        <v>5.5</v>
      </c>
    </row>
    <row r="727" spans="1:8" ht="16.5" customHeight="1" x14ac:dyDescent="0.25">
      <c r="A727" s="151" t="s">
        <v>1157</v>
      </c>
      <c r="B727" s="129" t="s">
        <v>330</v>
      </c>
      <c r="C727" s="107">
        <f>SUM(C728:C728)</f>
        <v>0</v>
      </c>
      <c r="D727" s="107">
        <f>SUM(D728:D728)</f>
        <v>0</v>
      </c>
      <c r="E727" s="127">
        <f>SUM(F727:G727)</f>
        <v>5.5</v>
      </c>
      <c r="F727" s="107">
        <f>SUM(F728:F728)</f>
        <v>0</v>
      </c>
      <c r="G727" s="107">
        <f>SUM(G728:G728)</f>
        <v>5.5</v>
      </c>
    </row>
    <row r="728" spans="1:8" ht="16.5" customHeight="1" x14ac:dyDescent="0.25">
      <c r="A728" s="151" t="s">
        <v>1163</v>
      </c>
      <c r="B728" s="130" t="s">
        <v>281</v>
      </c>
      <c r="C728" s="107"/>
      <c r="D728" s="107"/>
      <c r="E728" s="127">
        <f>SUM(F728:G728)</f>
        <v>5.5</v>
      </c>
      <c r="F728" s="107"/>
      <c r="G728" s="107">
        <v>5.5</v>
      </c>
    </row>
    <row r="729" spans="1:8" ht="29.25" customHeight="1" x14ac:dyDescent="0.25">
      <c r="A729" s="214" t="s">
        <v>208</v>
      </c>
      <c r="B729" s="214" t="s">
        <v>16</v>
      </c>
      <c r="C729" s="215">
        <f>C739+C743+C746+C751</f>
        <v>317.60000000000002</v>
      </c>
      <c r="D729" s="215">
        <f>D739+D743+D746+D751</f>
        <v>701.6</v>
      </c>
      <c r="E729" s="215">
        <f t="shared" si="47"/>
        <v>740.8</v>
      </c>
      <c r="F729" s="215">
        <f>F739+F743+F746+F751</f>
        <v>0</v>
      </c>
      <c r="G729" s="215">
        <f>G739+G743+G746+G751</f>
        <v>740.8</v>
      </c>
      <c r="H729" s="101" t="s">
        <v>344</v>
      </c>
    </row>
    <row r="730" spans="1:8" ht="16.5" customHeight="1" x14ac:dyDescent="0.25">
      <c r="A730" s="118"/>
      <c r="B730" s="119" t="s">
        <v>329</v>
      </c>
      <c r="C730" s="105"/>
      <c r="D730" s="105"/>
      <c r="E730" s="105">
        <f t="shared" si="47"/>
        <v>0</v>
      </c>
      <c r="F730" s="105"/>
      <c r="G730" s="105"/>
    </row>
    <row r="731" spans="1:8" ht="16.5" customHeight="1" x14ac:dyDescent="0.25">
      <c r="A731" s="151" t="s">
        <v>1157</v>
      </c>
      <c r="B731" s="120" t="s">
        <v>330</v>
      </c>
      <c r="C731" s="105">
        <f>C740+C744+C747+C753</f>
        <v>256.7</v>
      </c>
      <c r="D731" s="105">
        <f>D740+D744+D747+D753</f>
        <v>701.6</v>
      </c>
      <c r="E731" s="105">
        <f t="shared" si="47"/>
        <v>740.8</v>
      </c>
      <c r="F731" s="105">
        <f>F740+F744+F747+F753</f>
        <v>0</v>
      </c>
      <c r="G731" s="105">
        <f>G740+G744+G747+G753</f>
        <v>740.8</v>
      </c>
    </row>
    <row r="732" spans="1:8" ht="16.5" customHeight="1" x14ac:dyDescent="0.25">
      <c r="A732" s="151" t="s">
        <v>1158</v>
      </c>
      <c r="B732" s="121" t="s">
        <v>331</v>
      </c>
      <c r="C732" s="105">
        <f>C754</f>
        <v>0</v>
      </c>
      <c r="D732" s="105">
        <f>D754</f>
        <v>0</v>
      </c>
      <c r="E732" s="105">
        <f t="shared" si="47"/>
        <v>155.80000000000001</v>
      </c>
      <c r="F732" s="105">
        <f>F754</f>
        <v>0</v>
      </c>
      <c r="G732" s="105">
        <f>G754</f>
        <v>155.80000000000001</v>
      </c>
    </row>
    <row r="733" spans="1:8" ht="16.5" customHeight="1" x14ac:dyDescent="0.25">
      <c r="A733" s="151" t="s">
        <v>1159</v>
      </c>
      <c r="B733" s="121" t="s">
        <v>332</v>
      </c>
      <c r="C733" s="105">
        <f>C741+C745+C748+C755</f>
        <v>56.5</v>
      </c>
      <c r="D733" s="105">
        <f>D741+D745+D748+D755</f>
        <v>180</v>
      </c>
      <c r="E733" s="105">
        <f t="shared" si="47"/>
        <v>580</v>
      </c>
      <c r="F733" s="105">
        <f>F741+F745+F748+F755</f>
        <v>0</v>
      </c>
      <c r="G733" s="105">
        <f>G741+G745+G748+G755</f>
        <v>580</v>
      </c>
    </row>
    <row r="734" spans="1:8" ht="16.5" customHeight="1" x14ac:dyDescent="0.25">
      <c r="A734" s="151" t="s">
        <v>1161</v>
      </c>
      <c r="B734" s="121" t="s">
        <v>334</v>
      </c>
      <c r="C734" s="105">
        <f t="shared" ref="C734:D736" si="49">C756</f>
        <v>196.2</v>
      </c>
      <c r="D734" s="105">
        <f t="shared" si="49"/>
        <v>521.6</v>
      </c>
      <c r="E734" s="105">
        <f t="shared" si="47"/>
        <v>0</v>
      </c>
      <c r="F734" s="105">
        <f t="shared" ref="F734:G736" si="50">F756</f>
        <v>0</v>
      </c>
      <c r="G734" s="105">
        <f t="shared" si="50"/>
        <v>0</v>
      </c>
    </row>
    <row r="735" spans="1:8" ht="16.5" customHeight="1" x14ac:dyDescent="0.25">
      <c r="A735" s="151" t="s">
        <v>1163</v>
      </c>
      <c r="B735" s="121" t="s">
        <v>281</v>
      </c>
      <c r="C735" s="105">
        <f t="shared" si="49"/>
        <v>0</v>
      </c>
      <c r="D735" s="105">
        <f t="shared" si="49"/>
        <v>0</v>
      </c>
      <c r="E735" s="105">
        <f t="shared" si="47"/>
        <v>5</v>
      </c>
      <c r="F735" s="105">
        <f t="shared" si="50"/>
        <v>0</v>
      </c>
      <c r="G735" s="105">
        <f t="shared" si="50"/>
        <v>5</v>
      </c>
    </row>
    <row r="736" spans="1:8" ht="16.5" customHeight="1" x14ac:dyDescent="0.25">
      <c r="A736" s="151" t="s">
        <v>1164</v>
      </c>
      <c r="B736" s="121" t="s">
        <v>335</v>
      </c>
      <c r="C736" s="105">
        <f t="shared" si="49"/>
        <v>4</v>
      </c>
      <c r="D736" s="105">
        <f t="shared" si="49"/>
        <v>0</v>
      </c>
      <c r="E736" s="105">
        <f t="shared" si="47"/>
        <v>0</v>
      </c>
      <c r="F736" s="105">
        <f t="shared" si="50"/>
        <v>0</v>
      </c>
      <c r="G736" s="105">
        <f t="shared" si="50"/>
        <v>0</v>
      </c>
    </row>
    <row r="737" spans="1:8" ht="16.5" customHeight="1" x14ac:dyDescent="0.25">
      <c r="A737" s="151" t="s">
        <v>122</v>
      </c>
      <c r="B737" s="120" t="s">
        <v>336</v>
      </c>
      <c r="C737" s="105">
        <f>C749+C759</f>
        <v>30.700000000000003</v>
      </c>
      <c r="D737" s="105">
        <f>D749+D759</f>
        <v>0</v>
      </c>
      <c r="E737" s="105">
        <f t="shared" si="47"/>
        <v>0</v>
      </c>
      <c r="F737" s="105">
        <f>F749+F759</f>
        <v>0</v>
      </c>
      <c r="G737" s="105">
        <f>G749+G759</f>
        <v>0</v>
      </c>
    </row>
    <row r="738" spans="1:8" ht="16.5" customHeight="1" x14ac:dyDescent="0.25">
      <c r="A738" s="151" t="s">
        <v>1166</v>
      </c>
      <c r="B738" s="120" t="s">
        <v>338</v>
      </c>
      <c r="C738" s="105">
        <f>C742+C750+C760</f>
        <v>30.200000000000003</v>
      </c>
      <c r="D738" s="105">
        <f>D742+D750+D760</f>
        <v>0</v>
      </c>
      <c r="E738" s="105">
        <f t="shared" si="47"/>
        <v>0</v>
      </c>
      <c r="F738" s="105">
        <f>F742+F750+F760</f>
        <v>0</v>
      </c>
      <c r="G738" s="105">
        <f>G742+G750+G760</f>
        <v>0</v>
      </c>
    </row>
    <row r="739" spans="1:8" ht="39.75" customHeight="1" x14ac:dyDescent="0.25">
      <c r="A739" s="143" t="s">
        <v>209</v>
      </c>
      <c r="B739" s="143" t="s">
        <v>1097</v>
      </c>
      <c r="C739" s="216">
        <f>C740+C742</f>
        <v>19.8</v>
      </c>
      <c r="D739" s="216">
        <f>D740+D742</f>
        <v>30</v>
      </c>
      <c r="E739" s="216">
        <f>E740+E742</f>
        <v>30</v>
      </c>
      <c r="F739" s="216">
        <f>F740+F742</f>
        <v>0</v>
      </c>
      <c r="G739" s="216">
        <f>G740+G742</f>
        <v>30</v>
      </c>
      <c r="H739" s="101" t="s">
        <v>345</v>
      </c>
    </row>
    <row r="740" spans="1:8" ht="16.5" customHeight="1" x14ac:dyDescent="0.25">
      <c r="A740" s="151" t="s">
        <v>1157</v>
      </c>
      <c r="B740" s="124" t="s">
        <v>330</v>
      </c>
      <c r="C740" s="110">
        <f>SUM(C741:C741)</f>
        <v>10.9</v>
      </c>
      <c r="D740" s="110">
        <f>SUM(D741:D741)</f>
        <v>30</v>
      </c>
      <c r="E740" s="106">
        <f t="shared" si="47"/>
        <v>30</v>
      </c>
      <c r="F740" s="110">
        <f>SUM(F741:F741)</f>
        <v>0</v>
      </c>
      <c r="G740" s="110">
        <f>SUM(G741:G741)</f>
        <v>30</v>
      </c>
    </row>
    <row r="741" spans="1:8" ht="16.5" customHeight="1" x14ac:dyDescent="0.25">
      <c r="A741" s="151" t="s">
        <v>1159</v>
      </c>
      <c r="B741" s="125" t="s">
        <v>332</v>
      </c>
      <c r="C741" s="110">
        <v>10.9</v>
      </c>
      <c r="D741" s="110">
        <v>30</v>
      </c>
      <c r="E741" s="106">
        <f t="shared" si="47"/>
        <v>30</v>
      </c>
      <c r="F741" s="110"/>
      <c r="G741" s="110">
        <v>30</v>
      </c>
    </row>
    <row r="742" spans="1:8" ht="16.5" customHeight="1" x14ac:dyDescent="0.25">
      <c r="A742" s="151" t="s">
        <v>1166</v>
      </c>
      <c r="B742" s="124" t="s">
        <v>338</v>
      </c>
      <c r="C742" s="110">
        <v>8.9</v>
      </c>
      <c r="D742" s="110"/>
      <c r="E742" s="106">
        <f t="shared" si="47"/>
        <v>0</v>
      </c>
      <c r="F742" s="110"/>
      <c r="G742" s="110"/>
    </row>
    <row r="743" spans="1:8" ht="24" customHeight="1" x14ac:dyDescent="0.25">
      <c r="A743" s="143" t="s">
        <v>210</v>
      </c>
      <c r="B743" s="143" t="s">
        <v>5</v>
      </c>
      <c r="C743" s="216">
        <f>C744</f>
        <v>0</v>
      </c>
      <c r="D743" s="216">
        <f>D744</f>
        <v>100</v>
      </c>
      <c r="E743" s="216">
        <f>E744</f>
        <v>100</v>
      </c>
      <c r="F743" s="216">
        <f>F744</f>
        <v>0</v>
      </c>
      <c r="G743" s="216">
        <f>G744</f>
        <v>100</v>
      </c>
      <c r="H743" s="101" t="s">
        <v>345</v>
      </c>
    </row>
    <row r="744" spans="1:8" ht="16.5" customHeight="1" x14ac:dyDescent="0.25">
      <c r="A744" s="151" t="s">
        <v>1157</v>
      </c>
      <c r="B744" s="124" t="s">
        <v>330</v>
      </c>
      <c r="C744" s="110">
        <f>SUM(C745:C745)</f>
        <v>0</v>
      </c>
      <c r="D744" s="110">
        <f>SUM(D745:D745)</f>
        <v>100</v>
      </c>
      <c r="E744" s="106">
        <f t="shared" ref="E744:E760" si="51">SUM(F744:G744)</f>
        <v>100</v>
      </c>
      <c r="F744" s="110">
        <f>SUM(F745:F745)</f>
        <v>0</v>
      </c>
      <c r="G744" s="110">
        <f>SUM(G745:G745)</f>
        <v>100</v>
      </c>
    </row>
    <row r="745" spans="1:8" ht="16.5" customHeight="1" x14ac:dyDescent="0.25">
      <c r="A745" s="151" t="s">
        <v>1159</v>
      </c>
      <c r="B745" s="125" t="s">
        <v>332</v>
      </c>
      <c r="C745" s="110"/>
      <c r="D745" s="110">
        <v>100</v>
      </c>
      <c r="E745" s="106">
        <f t="shared" si="51"/>
        <v>100</v>
      </c>
      <c r="F745" s="110"/>
      <c r="G745" s="110">
        <v>100</v>
      </c>
    </row>
    <row r="746" spans="1:8" ht="33.75" customHeight="1" x14ac:dyDescent="0.25">
      <c r="A746" s="143" t="s">
        <v>211</v>
      </c>
      <c r="B746" s="143" t="s">
        <v>28</v>
      </c>
      <c r="C746" s="216">
        <f>C747+C749+C750</f>
        <v>39</v>
      </c>
      <c r="D746" s="216">
        <f>D747+D749+D750</f>
        <v>50</v>
      </c>
      <c r="E746" s="216">
        <f t="shared" si="51"/>
        <v>50</v>
      </c>
      <c r="F746" s="216">
        <f>F747+F749+F750</f>
        <v>0</v>
      </c>
      <c r="G746" s="216">
        <f>G747+G749+G750</f>
        <v>50</v>
      </c>
      <c r="H746" s="101" t="s">
        <v>345</v>
      </c>
    </row>
    <row r="747" spans="1:8" ht="16.5" customHeight="1" x14ac:dyDescent="0.25">
      <c r="A747" s="151" t="s">
        <v>1157</v>
      </c>
      <c r="B747" s="124" t="s">
        <v>330</v>
      </c>
      <c r="C747" s="110">
        <f>SUM(C748:C748)</f>
        <v>19.100000000000001</v>
      </c>
      <c r="D747" s="110">
        <f>SUM(D748:D748)</f>
        <v>50</v>
      </c>
      <c r="E747" s="106">
        <f t="shared" si="51"/>
        <v>50</v>
      </c>
      <c r="F747" s="110">
        <f>SUM(F748:F748)</f>
        <v>0</v>
      </c>
      <c r="G747" s="110">
        <f>SUM(G748:G748)</f>
        <v>50</v>
      </c>
    </row>
    <row r="748" spans="1:8" ht="16.5" customHeight="1" x14ac:dyDescent="0.25">
      <c r="A748" s="151" t="s">
        <v>1159</v>
      </c>
      <c r="B748" s="125" t="s">
        <v>332</v>
      </c>
      <c r="C748" s="110">
        <v>19.100000000000001</v>
      </c>
      <c r="D748" s="110">
        <v>50</v>
      </c>
      <c r="E748" s="106">
        <f t="shared" si="51"/>
        <v>50</v>
      </c>
      <c r="F748" s="110"/>
      <c r="G748" s="110">
        <v>50</v>
      </c>
    </row>
    <row r="749" spans="1:8" ht="16.5" customHeight="1" x14ac:dyDescent="0.25">
      <c r="A749" s="151" t="s">
        <v>122</v>
      </c>
      <c r="B749" s="124" t="s">
        <v>336</v>
      </c>
      <c r="C749" s="110">
        <v>15.4</v>
      </c>
      <c r="D749" s="110"/>
      <c r="E749" s="106">
        <f t="shared" si="51"/>
        <v>0</v>
      </c>
      <c r="F749" s="110"/>
      <c r="G749" s="110"/>
    </row>
    <row r="750" spans="1:8" ht="16.5" customHeight="1" x14ac:dyDescent="0.25">
      <c r="A750" s="151" t="s">
        <v>1166</v>
      </c>
      <c r="B750" s="124" t="s">
        <v>338</v>
      </c>
      <c r="C750" s="110">
        <v>4.5</v>
      </c>
      <c r="D750" s="110"/>
      <c r="E750" s="106">
        <f t="shared" si="51"/>
        <v>0</v>
      </c>
      <c r="F750" s="110"/>
      <c r="G750" s="110"/>
    </row>
    <row r="751" spans="1:8" ht="24" customHeight="1" x14ac:dyDescent="0.25">
      <c r="A751" s="143" t="s">
        <v>212</v>
      </c>
      <c r="B751" s="143" t="s">
        <v>1098</v>
      </c>
      <c r="C751" s="216">
        <f>C753+C759+C760</f>
        <v>258.8</v>
      </c>
      <c r="D751" s="216">
        <f>D753+D759+D760</f>
        <v>521.6</v>
      </c>
      <c r="E751" s="216">
        <f t="shared" si="51"/>
        <v>560.79999999999995</v>
      </c>
      <c r="F751" s="216">
        <f>F753+F759+F760</f>
        <v>0</v>
      </c>
      <c r="G751" s="216">
        <f>G753+G759+G760</f>
        <v>560.79999999999995</v>
      </c>
      <c r="H751" s="101" t="s">
        <v>345</v>
      </c>
    </row>
    <row r="752" spans="1:8" ht="16.5" customHeight="1" x14ac:dyDescent="0.25">
      <c r="A752" s="122"/>
      <c r="B752" s="123" t="s">
        <v>329</v>
      </c>
      <c r="C752" s="110"/>
      <c r="D752" s="110"/>
      <c r="E752" s="106">
        <f t="shared" si="51"/>
        <v>0</v>
      </c>
      <c r="F752" s="110"/>
      <c r="G752" s="110"/>
    </row>
    <row r="753" spans="1:7" ht="16.5" customHeight="1" x14ac:dyDescent="0.25">
      <c r="A753" s="151" t="s">
        <v>1157</v>
      </c>
      <c r="B753" s="124" t="s">
        <v>330</v>
      </c>
      <c r="C753" s="110">
        <f>SUM(C754:C758)</f>
        <v>226.7</v>
      </c>
      <c r="D753" s="110">
        <f>SUM(D754:D758)</f>
        <v>521.6</v>
      </c>
      <c r="E753" s="106">
        <f t="shared" si="51"/>
        <v>560.79999999999995</v>
      </c>
      <c r="F753" s="110">
        <f>SUM(F754:F758)</f>
        <v>0</v>
      </c>
      <c r="G753" s="110">
        <f>SUM(G754:G758)</f>
        <v>560.79999999999995</v>
      </c>
    </row>
    <row r="754" spans="1:7" ht="16.5" customHeight="1" x14ac:dyDescent="0.25">
      <c r="A754" s="151" t="s">
        <v>1158</v>
      </c>
      <c r="B754" s="125" t="s">
        <v>331</v>
      </c>
      <c r="C754" s="110"/>
      <c r="D754" s="110"/>
      <c r="E754" s="106">
        <f t="shared" si="51"/>
        <v>155.80000000000001</v>
      </c>
      <c r="F754" s="110"/>
      <c r="G754" s="110">
        <v>155.80000000000001</v>
      </c>
    </row>
    <row r="755" spans="1:7" ht="16.5" customHeight="1" x14ac:dyDescent="0.25">
      <c r="A755" s="151" t="s">
        <v>1159</v>
      </c>
      <c r="B755" s="125" t="s">
        <v>332</v>
      </c>
      <c r="C755" s="110">
        <v>26.5</v>
      </c>
      <c r="D755" s="110"/>
      <c r="E755" s="106">
        <f t="shared" si="51"/>
        <v>400</v>
      </c>
      <c r="F755" s="110"/>
      <c r="G755" s="110">
        <v>400</v>
      </c>
    </row>
    <row r="756" spans="1:7" ht="16.5" customHeight="1" x14ac:dyDescent="0.25">
      <c r="A756" s="151" t="s">
        <v>1161</v>
      </c>
      <c r="B756" s="125" t="s">
        <v>334</v>
      </c>
      <c r="C756" s="110">
        <v>196.2</v>
      </c>
      <c r="D756" s="110">
        <v>521.6</v>
      </c>
      <c r="E756" s="106">
        <f t="shared" si="51"/>
        <v>0</v>
      </c>
      <c r="F756" s="110"/>
      <c r="G756" s="110"/>
    </row>
    <row r="757" spans="1:7" ht="16.5" customHeight="1" x14ac:dyDescent="0.25">
      <c r="A757" s="151" t="s">
        <v>1163</v>
      </c>
      <c r="B757" s="125" t="s">
        <v>281</v>
      </c>
      <c r="C757" s="110"/>
      <c r="D757" s="110"/>
      <c r="E757" s="106">
        <f t="shared" si="51"/>
        <v>5</v>
      </c>
      <c r="F757" s="110"/>
      <c r="G757" s="110">
        <v>5</v>
      </c>
    </row>
    <row r="758" spans="1:7" ht="16.5" customHeight="1" x14ac:dyDescent="0.25">
      <c r="A758" s="151" t="s">
        <v>1164</v>
      </c>
      <c r="B758" s="125" t="s">
        <v>335</v>
      </c>
      <c r="C758" s="110">
        <v>4</v>
      </c>
      <c r="D758" s="110"/>
      <c r="E758" s="106">
        <f t="shared" si="51"/>
        <v>0</v>
      </c>
      <c r="F758" s="110"/>
      <c r="G758" s="110"/>
    </row>
    <row r="759" spans="1:7" ht="16.5" customHeight="1" x14ac:dyDescent="0.25">
      <c r="A759" s="151" t="s">
        <v>122</v>
      </c>
      <c r="B759" s="124" t="s">
        <v>336</v>
      </c>
      <c r="C759" s="110">
        <v>15.3</v>
      </c>
      <c r="D759" s="110"/>
      <c r="E759" s="106">
        <f t="shared" si="51"/>
        <v>0</v>
      </c>
      <c r="F759" s="110"/>
      <c r="G759" s="110"/>
    </row>
    <row r="760" spans="1:7" ht="16.5" customHeight="1" x14ac:dyDescent="0.25">
      <c r="A760" s="151" t="s">
        <v>1166</v>
      </c>
      <c r="B760" s="124" t="s">
        <v>338</v>
      </c>
      <c r="C760" s="110">
        <f>6.7+10.1</f>
        <v>16.8</v>
      </c>
      <c r="D760" s="110"/>
      <c r="E760" s="106">
        <f t="shared" si="51"/>
        <v>0</v>
      </c>
      <c r="F760" s="110"/>
      <c r="G760" s="110"/>
    </row>
    <row r="769" ht="4.5" customHeight="1" x14ac:dyDescent="0.25"/>
  </sheetData>
  <autoFilter ref="A3:H760"/>
  <mergeCells count="5">
    <mergeCell ref="E1:G1"/>
    <mergeCell ref="B1:B2"/>
    <mergeCell ref="C1:C2"/>
    <mergeCell ref="D1:D2"/>
    <mergeCell ref="A1:A2"/>
  </mergeCells>
  <pageMargins left="0.3" right="0" top="0" bottom="0" header="0.3" footer="0"/>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K134"/>
  <sheetViews>
    <sheetView view="pageBreakPreview" zoomScale="85" zoomScaleSheetLayoutView="85" workbookViewId="0">
      <pane ySplit="3" topLeftCell="A6" activePane="bottomLeft" state="frozen"/>
      <selection activeCell="C825" sqref="C825:G825"/>
      <selection pane="bottomLeft" activeCell="C825" sqref="C825:G825"/>
    </sheetView>
  </sheetViews>
  <sheetFormatPr defaultColWidth="6.5703125" defaultRowHeight="12.75" x14ac:dyDescent="0.2"/>
  <cols>
    <col min="1" max="1" width="7" style="22" customWidth="1"/>
    <col min="2" max="2" width="15.42578125" style="23" customWidth="1"/>
    <col min="3" max="3" width="85.7109375" style="68" customWidth="1"/>
    <col min="4" max="4" width="21.28515625" style="68" customWidth="1"/>
    <col min="5" max="5" width="21.42578125" style="25" customWidth="1"/>
    <col min="6" max="6" width="20.28515625" style="22" customWidth="1"/>
    <col min="7" max="256" width="6.5703125" style="22"/>
    <col min="257" max="257" width="7" style="22" customWidth="1"/>
    <col min="258" max="258" width="15.42578125" style="22" customWidth="1"/>
    <col min="259" max="259" width="85.7109375" style="22" customWidth="1"/>
    <col min="260" max="260" width="21.28515625" style="22" customWidth="1"/>
    <col min="261" max="261" width="21.42578125" style="22" customWidth="1"/>
    <col min="262" max="262" width="20.28515625" style="22" customWidth="1"/>
    <col min="263" max="512" width="6.5703125" style="22"/>
    <col min="513" max="513" width="7" style="22" customWidth="1"/>
    <col min="514" max="514" width="15.42578125" style="22" customWidth="1"/>
    <col min="515" max="515" width="85.7109375" style="22" customWidth="1"/>
    <col min="516" max="516" width="21.28515625" style="22" customWidth="1"/>
    <col min="517" max="517" width="21.42578125" style="22" customWidth="1"/>
    <col min="518" max="518" width="20.28515625" style="22" customWidth="1"/>
    <col min="519" max="768" width="6.5703125" style="22"/>
    <col min="769" max="769" width="7" style="22" customWidth="1"/>
    <col min="770" max="770" width="15.42578125" style="22" customWidth="1"/>
    <col min="771" max="771" width="85.7109375" style="22" customWidth="1"/>
    <col min="772" max="772" width="21.28515625" style="22" customWidth="1"/>
    <col min="773" max="773" width="21.42578125" style="22" customWidth="1"/>
    <col min="774" max="774" width="20.28515625" style="22" customWidth="1"/>
    <col min="775" max="1024" width="6.5703125" style="22"/>
    <col min="1025" max="1025" width="7" style="22" customWidth="1"/>
    <col min="1026" max="1026" width="15.42578125" style="22" customWidth="1"/>
    <col min="1027" max="1027" width="85.7109375" style="22" customWidth="1"/>
    <col min="1028" max="1028" width="21.28515625" style="22" customWidth="1"/>
    <col min="1029" max="1029" width="21.42578125" style="22" customWidth="1"/>
    <col min="1030" max="1030" width="20.28515625" style="22" customWidth="1"/>
    <col min="1031" max="1280" width="6.5703125" style="22"/>
    <col min="1281" max="1281" width="7" style="22" customWidth="1"/>
    <col min="1282" max="1282" width="15.42578125" style="22" customWidth="1"/>
    <col min="1283" max="1283" width="85.7109375" style="22" customWidth="1"/>
    <col min="1284" max="1284" width="21.28515625" style="22" customWidth="1"/>
    <col min="1285" max="1285" width="21.42578125" style="22" customWidth="1"/>
    <col min="1286" max="1286" width="20.28515625" style="22" customWidth="1"/>
    <col min="1287" max="1536" width="6.5703125" style="22"/>
    <col min="1537" max="1537" width="7" style="22" customWidth="1"/>
    <col min="1538" max="1538" width="15.42578125" style="22" customWidth="1"/>
    <col min="1539" max="1539" width="85.7109375" style="22" customWidth="1"/>
    <col min="1540" max="1540" width="21.28515625" style="22" customWidth="1"/>
    <col min="1541" max="1541" width="21.42578125" style="22" customWidth="1"/>
    <col min="1542" max="1542" width="20.28515625" style="22" customWidth="1"/>
    <col min="1543" max="1792" width="6.5703125" style="22"/>
    <col min="1793" max="1793" width="7" style="22" customWidth="1"/>
    <col min="1794" max="1794" width="15.42578125" style="22" customWidth="1"/>
    <col min="1795" max="1795" width="85.7109375" style="22" customWidth="1"/>
    <col min="1796" max="1796" width="21.28515625" style="22" customWidth="1"/>
    <col min="1797" max="1797" width="21.42578125" style="22" customWidth="1"/>
    <col min="1798" max="1798" width="20.28515625" style="22" customWidth="1"/>
    <col min="1799" max="2048" width="6.5703125" style="22"/>
    <col min="2049" max="2049" width="7" style="22" customWidth="1"/>
    <col min="2050" max="2050" width="15.42578125" style="22" customWidth="1"/>
    <col min="2051" max="2051" width="85.7109375" style="22" customWidth="1"/>
    <col min="2052" max="2052" width="21.28515625" style="22" customWidth="1"/>
    <col min="2053" max="2053" width="21.42578125" style="22" customWidth="1"/>
    <col min="2054" max="2054" width="20.28515625" style="22" customWidth="1"/>
    <col min="2055" max="2304" width="6.5703125" style="22"/>
    <col min="2305" max="2305" width="7" style="22" customWidth="1"/>
    <col min="2306" max="2306" width="15.42578125" style="22" customWidth="1"/>
    <col min="2307" max="2307" width="85.7109375" style="22" customWidth="1"/>
    <col min="2308" max="2308" width="21.28515625" style="22" customWidth="1"/>
    <col min="2309" max="2309" width="21.42578125" style="22" customWidth="1"/>
    <col min="2310" max="2310" width="20.28515625" style="22" customWidth="1"/>
    <col min="2311" max="2560" width="6.5703125" style="22"/>
    <col min="2561" max="2561" width="7" style="22" customWidth="1"/>
    <col min="2562" max="2562" width="15.42578125" style="22" customWidth="1"/>
    <col min="2563" max="2563" width="85.7109375" style="22" customWidth="1"/>
    <col min="2564" max="2564" width="21.28515625" style="22" customWidth="1"/>
    <col min="2565" max="2565" width="21.42578125" style="22" customWidth="1"/>
    <col min="2566" max="2566" width="20.28515625" style="22" customWidth="1"/>
    <col min="2567" max="2816" width="6.5703125" style="22"/>
    <col min="2817" max="2817" width="7" style="22" customWidth="1"/>
    <col min="2818" max="2818" width="15.42578125" style="22" customWidth="1"/>
    <col min="2819" max="2819" width="85.7109375" style="22" customWidth="1"/>
    <col min="2820" max="2820" width="21.28515625" style="22" customWidth="1"/>
    <col min="2821" max="2821" width="21.42578125" style="22" customWidth="1"/>
    <col min="2822" max="2822" width="20.28515625" style="22" customWidth="1"/>
    <col min="2823" max="3072" width="6.5703125" style="22"/>
    <col min="3073" max="3073" width="7" style="22" customWidth="1"/>
    <col min="3074" max="3074" width="15.42578125" style="22" customWidth="1"/>
    <col min="3075" max="3075" width="85.7109375" style="22" customWidth="1"/>
    <col min="3076" max="3076" width="21.28515625" style="22" customWidth="1"/>
    <col min="3077" max="3077" width="21.42578125" style="22" customWidth="1"/>
    <col min="3078" max="3078" width="20.28515625" style="22" customWidth="1"/>
    <col min="3079" max="3328" width="6.5703125" style="22"/>
    <col min="3329" max="3329" width="7" style="22" customWidth="1"/>
    <col min="3330" max="3330" width="15.42578125" style="22" customWidth="1"/>
    <col min="3331" max="3331" width="85.7109375" style="22" customWidth="1"/>
    <col min="3332" max="3332" width="21.28515625" style="22" customWidth="1"/>
    <col min="3333" max="3333" width="21.42578125" style="22" customWidth="1"/>
    <col min="3334" max="3334" width="20.28515625" style="22" customWidth="1"/>
    <col min="3335" max="3584" width="6.5703125" style="22"/>
    <col min="3585" max="3585" width="7" style="22" customWidth="1"/>
    <col min="3586" max="3586" width="15.42578125" style="22" customWidth="1"/>
    <col min="3587" max="3587" width="85.7109375" style="22" customWidth="1"/>
    <col min="3588" max="3588" width="21.28515625" style="22" customWidth="1"/>
    <col min="3589" max="3589" width="21.42578125" style="22" customWidth="1"/>
    <col min="3590" max="3590" width="20.28515625" style="22" customWidth="1"/>
    <col min="3591" max="3840" width="6.5703125" style="22"/>
    <col min="3841" max="3841" width="7" style="22" customWidth="1"/>
    <col min="3842" max="3842" width="15.42578125" style="22" customWidth="1"/>
    <col min="3843" max="3843" width="85.7109375" style="22" customWidth="1"/>
    <col min="3844" max="3844" width="21.28515625" style="22" customWidth="1"/>
    <col min="3845" max="3845" width="21.42578125" style="22" customWidth="1"/>
    <col min="3846" max="3846" width="20.28515625" style="22" customWidth="1"/>
    <col min="3847" max="4096" width="6.5703125" style="22"/>
    <col min="4097" max="4097" width="7" style="22" customWidth="1"/>
    <col min="4098" max="4098" width="15.42578125" style="22" customWidth="1"/>
    <col min="4099" max="4099" width="85.7109375" style="22" customWidth="1"/>
    <col min="4100" max="4100" width="21.28515625" style="22" customWidth="1"/>
    <col min="4101" max="4101" width="21.42578125" style="22" customWidth="1"/>
    <col min="4102" max="4102" width="20.28515625" style="22" customWidth="1"/>
    <col min="4103" max="4352" width="6.5703125" style="22"/>
    <col min="4353" max="4353" width="7" style="22" customWidth="1"/>
    <col min="4354" max="4354" width="15.42578125" style="22" customWidth="1"/>
    <col min="4355" max="4355" width="85.7109375" style="22" customWidth="1"/>
    <col min="4356" max="4356" width="21.28515625" style="22" customWidth="1"/>
    <col min="4357" max="4357" width="21.42578125" style="22" customWidth="1"/>
    <col min="4358" max="4358" width="20.28515625" style="22" customWidth="1"/>
    <col min="4359" max="4608" width="6.5703125" style="22"/>
    <col min="4609" max="4609" width="7" style="22" customWidth="1"/>
    <col min="4610" max="4610" width="15.42578125" style="22" customWidth="1"/>
    <col min="4611" max="4611" width="85.7109375" style="22" customWidth="1"/>
    <col min="4612" max="4612" width="21.28515625" style="22" customWidth="1"/>
    <col min="4613" max="4613" width="21.42578125" style="22" customWidth="1"/>
    <col min="4614" max="4614" width="20.28515625" style="22" customWidth="1"/>
    <col min="4615" max="4864" width="6.5703125" style="22"/>
    <col min="4865" max="4865" width="7" style="22" customWidth="1"/>
    <col min="4866" max="4866" width="15.42578125" style="22" customWidth="1"/>
    <col min="4867" max="4867" width="85.7109375" style="22" customWidth="1"/>
    <col min="4868" max="4868" width="21.28515625" style="22" customWidth="1"/>
    <col min="4869" max="4869" width="21.42578125" style="22" customWidth="1"/>
    <col min="4870" max="4870" width="20.28515625" style="22" customWidth="1"/>
    <col min="4871" max="5120" width="6.5703125" style="22"/>
    <col min="5121" max="5121" width="7" style="22" customWidth="1"/>
    <col min="5122" max="5122" width="15.42578125" style="22" customWidth="1"/>
    <col min="5123" max="5123" width="85.7109375" style="22" customWidth="1"/>
    <col min="5124" max="5124" width="21.28515625" style="22" customWidth="1"/>
    <col min="5125" max="5125" width="21.42578125" style="22" customWidth="1"/>
    <col min="5126" max="5126" width="20.28515625" style="22" customWidth="1"/>
    <col min="5127" max="5376" width="6.5703125" style="22"/>
    <col min="5377" max="5377" width="7" style="22" customWidth="1"/>
    <col min="5378" max="5378" width="15.42578125" style="22" customWidth="1"/>
    <col min="5379" max="5379" width="85.7109375" style="22" customWidth="1"/>
    <col min="5380" max="5380" width="21.28515625" style="22" customWidth="1"/>
    <col min="5381" max="5381" width="21.42578125" style="22" customWidth="1"/>
    <col min="5382" max="5382" width="20.28515625" style="22" customWidth="1"/>
    <col min="5383" max="5632" width="6.5703125" style="22"/>
    <col min="5633" max="5633" width="7" style="22" customWidth="1"/>
    <col min="5634" max="5634" width="15.42578125" style="22" customWidth="1"/>
    <col min="5635" max="5635" width="85.7109375" style="22" customWidth="1"/>
    <col min="5636" max="5636" width="21.28515625" style="22" customWidth="1"/>
    <col min="5637" max="5637" width="21.42578125" style="22" customWidth="1"/>
    <col min="5638" max="5638" width="20.28515625" style="22" customWidth="1"/>
    <col min="5639" max="5888" width="6.5703125" style="22"/>
    <col min="5889" max="5889" width="7" style="22" customWidth="1"/>
    <col min="5890" max="5890" width="15.42578125" style="22" customWidth="1"/>
    <col min="5891" max="5891" width="85.7109375" style="22" customWidth="1"/>
    <col min="5892" max="5892" width="21.28515625" style="22" customWidth="1"/>
    <col min="5893" max="5893" width="21.42578125" style="22" customWidth="1"/>
    <col min="5894" max="5894" width="20.28515625" style="22" customWidth="1"/>
    <col min="5895" max="6144" width="6.5703125" style="22"/>
    <col min="6145" max="6145" width="7" style="22" customWidth="1"/>
    <col min="6146" max="6146" width="15.42578125" style="22" customWidth="1"/>
    <col min="6147" max="6147" width="85.7109375" style="22" customWidth="1"/>
    <col min="6148" max="6148" width="21.28515625" style="22" customWidth="1"/>
    <col min="6149" max="6149" width="21.42578125" style="22" customWidth="1"/>
    <col min="6150" max="6150" width="20.28515625" style="22" customWidth="1"/>
    <col min="6151" max="6400" width="6.5703125" style="22"/>
    <col min="6401" max="6401" width="7" style="22" customWidth="1"/>
    <col min="6402" max="6402" width="15.42578125" style="22" customWidth="1"/>
    <col min="6403" max="6403" width="85.7109375" style="22" customWidth="1"/>
    <col min="6404" max="6404" width="21.28515625" style="22" customWidth="1"/>
    <col min="6405" max="6405" width="21.42578125" style="22" customWidth="1"/>
    <col min="6406" max="6406" width="20.28515625" style="22" customWidth="1"/>
    <col min="6407" max="6656" width="6.5703125" style="22"/>
    <col min="6657" max="6657" width="7" style="22" customWidth="1"/>
    <col min="6658" max="6658" width="15.42578125" style="22" customWidth="1"/>
    <col min="6659" max="6659" width="85.7109375" style="22" customWidth="1"/>
    <col min="6660" max="6660" width="21.28515625" style="22" customWidth="1"/>
    <col min="6661" max="6661" width="21.42578125" style="22" customWidth="1"/>
    <col min="6662" max="6662" width="20.28515625" style="22" customWidth="1"/>
    <col min="6663" max="6912" width="6.5703125" style="22"/>
    <col min="6913" max="6913" width="7" style="22" customWidth="1"/>
    <col min="6914" max="6914" width="15.42578125" style="22" customWidth="1"/>
    <col min="6915" max="6915" width="85.7109375" style="22" customWidth="1"/>
    <col min="6916" max="6916" width="21.28515625" style="22" customWidth="1"/>
    <col min="6917" max="6917" width="21.42578125" style="22" customWidth="1"/>
    <col min="6918" max="6918" width="20.28515625" style="22" customWidth="1"/>
    <col min="6919" max="7168" width="6.5703125" style="22"/>
    <col min="7169" max="7169" width="7" style="22" customWidth="1"/>
    <col min="7170" max="7170" width="15.42578125" style="22" customWidth="1"/>
    <col min="7171" max="7171" width="85.7109375" style="22" customWidth="1"/>
    <col min="7172" max="7172" width="21.28515625" style="22" customWidth="1"/>
    <col min="7173" max="7173" width="21.42578125" style="22" customWidth="1"/>
    <col min="7174" max="7174" width="20.28515625" style="22" customWidth="1"/>
    <col min="7175" max="7424" width="6.5703125" style="22"/>
    <col min="7425" max="7425" width="7" style="22" customWidth="1"/>
    <col min="7426" max="7426" width="15.42578125" style="22" customWidth="1"/>
    <col min="7427" max="7427" width="85.7109375" style="22" customWidth="1"/>
    <col min="7428" max="7428" width="21.28515625" style="22" customWidth="1"/>
    <col min="7429" max="7429" width="21.42578125" style="22" customWidth="1"/>
    <col min="7430" max="7430" width="20.28515625" style="22" customWidth="1"/>
    <col min="7431" max="7680" width="6.5703125" style="22"/>
    <col min="7681" max="7681" width="7" style="22" customWidth="1"/>
    <col min="7682" max="7682" width="15.42578125" style="22" customWidth="1"/>
    <col min="7683" max="7683" width="85.7109375" style="22" customWidth="1"/>
    <col min="7684" max="7684" width="21.28515625" style="22" customWidth="1"/>
    <col min="7685" max="7685" width="21.42578125" style="22" customWidth="1"/>
    <col min="7686" max="7686" width="20.28515625" style="22" customWidth="1"/>
    <col min="7687" max="7936" width="6.5703125" style="22"/>
    <col min="7937" max="7937" width="7" style="22" customWidth="1"/>
    <col min="7938" max="7938" width="15.42578125" style="22" customWidth="1"/>
    <col min="7939" max="7939" width="85.7109375" style="22" customWidth="1"/>
    <col min="7940" max="7940" width="21.28515625" style="22" customWidth="1"/>
    <col min="7941" max="7941" width="21.42578125" style="22" customWidth="1"/>
    <col min="7942" max="7942" width="20.28515625" style="22" customWidth="1"/>
    <col min="7943" max="8192" width="6.5703125" style="22"/>
    <col min="8193" max="8193" width="7" style="22" customWidth="1"/>
    <col min="8194" max="8194" width="15.42578125" style="22" customWidth="1"/>
    <col min="8195" max="8195" width="85.7109375" style="22" customWidth="1"/>
    <col min="8196" max="8196" width="21.28515625" style="22" customWidth="1"/>
    <col min="8197" max="8197" width="21.42578125" style="22" customWidth="1"/>
    <col min="8198" max="8198" width="20.28515625" style="22" customWidth="1"/>
    <col min="8199" max="8448" width="6.5703125" style="22"/>
    <col min="8449" max="8449" width="7" style="22" customWidth="1"/>
    <col min="8450" max="8450" width="15.42578125" style="22" customWidth="1"/>
    <col min="8451" max="8451" width="85.7109375" style="22" customWidth="1"/>
    <col min="8452" max="8452" width="21.28515625" style="22" customWidth="1"/>
    <col min="8453" max="8453" width="21.42578125" style="22" customWidth="1"/>
    <col min="8454" max="8454" width="20.28515625" style="22" customWidth="1"/>
    <col min="8455" max="8704" width="6.5703125" style="22"/>
    <col min="8705" max="8705" width="7" style="22" customWidth="1"/>
    <col min="8706" max="8706" width="15.42578125" style="22" customWidth="1"/>
    <col min="8707" max="8707" width="85.7109375" style="22" customWidth="1"/>
    <col min="8708" max="8708" width="21.28515625" style="22" customWidth="1"/>
    <col min="8709" max="8709" width="21.42578125" style="22" customWidth="1"/>
    <col min="8710" max="8710" width="20.28515625" style="22" customWidth="1"/>
    <col min="8711" max="8960" width="6.5703125" style="22"/>
    <col min="8961" max="8961" width="7" style="22" customWidth="1"/>
    <col min="8962" max="8962" width="15.42578125" style="22" customWidth="1"/>
    <col min="8963" max="8963" width="85.7109375" style="22" customWidth="1"/>
    <col min="8964" max="8964" width="21.28515625" style="22" customWidth="1"/>
    <col min="8965" max="8965" width="21.42578125" style="22" customWidth="1"/>
    <col min="8966" max="8966" width="20.28515625" style="22" customWidth="1"/>
    <col min="8967" max="9216" width="6.5703125" style="22"/>
    <col min="9217" max="9217" width="7" style="22" customWidth="1"/>
    <col min="9218" max="9218" width="15.42578125" style="22" customWidth="1"/>
    <col min="9219" max="9219" width="85.7109375" style="22" customWidth="1"/>
    <col min="9220" max="9220" width="21.28515625" style="22" customWidth="1"/>
    <col min="9221" max="9221" width="21.42578125" style="22" customWidth="1"/>
    <col min="9222" max="9222" width="20.28515625" style="22" customWidth="1"/>
    <col min="9223" max="9472" width="6.5703125" style="22"/>
    <col min="9473" max="9473" width="7" style="22" customWidth="1"/>
    <col min="9474" max="9474" width="15.42578125" style="22" customWidth="1"/>
    <col min="9475" max="9475" width="85.7109375" style="22" customWidth="1"/>
    <col min="9476" max="9476" width="21.28515625" style="22" customWidth="1"/>
    <col min="9477" max="9477" width="21.42578125" style="22" customWidth="1"/>
    <col min="9478" max="9478" width="20.28515625" style="22" customWidth="1"/>
    <col min="9479" max="9728" width="6.5703125" style="22"/>
    <col min="9729" max="9729" width="7" style="22" customWidth="1"/>
    <col min="9730" max="9730" width="15.42578125" style="22" customWidth="1"/>
    <col min="9731" max="9731" width="85.7109375" style="22" customWidth="1"/>
    <col min="9732" max="9732" width="21.28515625" style="22" customWidth="1"/>
    <col min="9733" max="9733" width="21.42578125" style="22" customWidth="1"/>
    <col min="9734" max="9734" width="20.28515625" style="22" customWidth="1"/>
    <col min="9735" max="9984" width="6.5703125" style="22"/>
    <col min="9985" max="9985" width="7" style="22" customWidth="1"/>
    <col min="9986" max="9986" width="15.42578125" style="22" customWidth="1"/>
    <col min="9987" max="9987" width="85.7109375" style="22" customWidth="1"/>
    <col min="9988" max="9988" width="21.28515625" style="22" customWidth="1"/>
    <col min="9989" max="9989" width="21.42578125" style="22" customWidth="1"/>
    <col min="9990" max="9990" width="20.28515625" style="22" customWidth="1"/>
    <col min="9991" max="10240" width="6.5703125" style="22"/>
    <col min="10241" max="10241" width="7" style="22" customWidth="1"/>
    <col min="10242" max="10242" width="15.42578125" style="22" customWidth="1"/>
    <col min="10243" max="10243" width="85.7109375" style="22" customWidth="1"/>
    <col min="10244" max="10244" width="21.28515625" style="22" customWidth="1"/>
    <col min="10245" max="10245" width="21.42578125" style="22" customWidth="1"/>
    <col min="10246" max="10246" width="20.28515625" style="22" customWidth="1"/>
    <col min="10247" max="10496" width="6.5703125" style="22"/>
    <col min="10497" max="10497" width="7" style="22" customWidth="1"/>
    <col min="10498" max="10498" width="15.42578125" style="22" customWidth="1"/>
    <col min="10499" max="10499" width="85.7109375" style="22" customWidth="1"/>
    <col min="10500" max="10500" width="21.28515625" style="22" customWidth="1"/>
    <col min="10501" max="10501" width="21.42578125" style="22" customWidth="1"/>
    <col min="10502" max="10502" width="20.28515625" style="22" customWidth="1"/>
    <col min="10503" max="10752" width="6.5703125" style="22"/>
    <col min="10753" max="10753" width="7" style="22" customWidth="1"/>
    <col min="10754" max="10754" width="15.42578125" style="22" customWidth="1"/>
    <col min="10755" max="10755" width="85.7109375" style="22" customWidth="1"/>
    <col min="10756" max="10756" width="21.28515625" style="22" customWidth="1"/>
    <col min="10757" max="10757" width="21.42578125" style="22" customWidth="1"/>
    <col min="10758" max="10758" width="20.28515625" style="22" customWidth="1"/>
    <col min="10759" max="11008" width="6.5703125" style="22"/>
    <col min="11009" max="11009" width="7" style="22" customWidth="1"/>
    <col min="11010" max="11010" width="15.42578125" style="22" customWidth="1"/>
    <col min="11011" max="11011" width="85.7109375" style="22" customWidth="1"/>
    <col min="11012" max="11012" width="21.28515625" style="22" customWidth="1"/>
    <col min="11013" max="11013" width="21.42578125" style="22" customWidth="1"/>
    <col min="11014" max="11014" width="20.28515625" style="22" customWidth="1"/>
    <col min="11015" max="11264" width="6.5703125" style="22"/>
    <col min="11265" max="11265" width="7" style="22" customWidth="1"/>
    <col min="11266" max="11266" width="15.42578125" style="22" customWidth="1"/>
    <col min="11267" max="11267" width="85.7109375" style="22" customWidth="1"/>
    <col min="11268" max="11268" width="21.28515625" style="22" customWidth="1"/>
    <col min="11269" max="11269" width="21.42578125" style="22" customWidth="1"/>
    <col min="11270" max="11270" width="20.28515625" style="22" customWidth="1"/>
    <col min="11271" max="11520" width="6.5703125" style="22"/>
    <col min="11521" max="11521" width="7" style="22" customWidth="1"/>
    <col min="11522" max="11522" width="15.42578125" style="22" customWidth="1"/>
    <col min="11523" max="11523" width="85.7109375" style="22" customWidth="1"/>
    <col min="11524" max="11524" width="21.28515625" style="22" customWidth="1"/>
    <col min="11525" max="11525" width="21.42578125" style="22" customWidth="1"/>
    <col min="11526" max="11526" width="20.28515625" style="22" customWidth="1"/>
    <col min="11527" max="11776" width="6.5703125" style="22"/>
    <col min="11777" max="11777" width="7" style="22" customWidth="1"/>
    <col min="11778" max="11778" width="15.42578125" style="22" customWidth="1"/>
    <col min="11779" max="11779" width="85.7109375" style="22" customWidth="1"/>
    <col min="11780" max="11780" width="21.28515625" style="22" customWidth="1"/>
    <col min="11781" max="11781" width="21.42578125" style="22" customWidth="1"/>
    <col min="11782" max="11782" width="20.28515625" style="22" customWidth="1"/>
    <col min="11783" max="12032" width="6.5703125" style="22"/>
    <col min="12033" max="12033" width="7" style="22" customWidth="1"/>
    <col min="12034" max="12034" width="15.42578125" style="22" customWidth="1"/>
    <col min="12035" max="12035" width="85.7109375" style="22" customWidth="1"/>
    <col min="12036" max="12036" width="21.28515625" style="22" customWidth="1"/>
    <col min="12037" max="12037" width="21.42578125" style="22" customWidth="1"/>
    <col min="12038" max="12038" width="20.28515625" style="22" customWidth="1"/>
    <col min="12039" max="12288" width="6.5703125" style="22"/>
    <col min="12289" max="12289" width="7" style="22" customWidth="1"/>
    <col min="12290" max="12290" width="15.42578125" style="22" customWidth="1"/>
    <col min="12291" max="12291" width="85.7109375" style="22" customWidth="1"/>
    <col min="12292" max="12292" width="21.28515625" style="22" customWidth="1"/>
    <col min="12293" max="12293" width="21.42578125" style="22" customWidth="1"/>
    <col min="12294" max="12294" width="20.28515625" style="22" customWidth="1"/>
    <col min="12295" max="12544" width="6.5703125" style="22"/>
    <col min="12545" max="12545" width="7" style="22" customWidth="1"/>
    <col min="12546" max="12546" width="15.42578125" style="22" customWidth="1"/>
    <col min="12547" max="12547" width="85.7109375" style="22" customWidth="1"/>
    <col min="12548" max="12548" width="21.28515625" style="22" customWidth="1"/>
    <col min="12549" max="12549" width="21.42578125" style="22" customWidth="1"/>
    <col min="12550" max="12550" width="20.28515625" style="22" customWidth="1"/>
    <col min="12551" max="12800" width="6.5703125" style="22"/>
    <col min="12801" max="12801" width="7" style="22" customWidth="1"/>
    <col min="12802" max="12802" width="15.42578125" style="22" customWidth="1"/>
    <col min="12803" max="12803" width="85.7109375" style="22" customWidth="1"/>
    <col min="12804" max="12804" width="21.28515625" style="22" customWidth="1"/>
    <col min="12805" max="12805" width="21.42578125" style="22" customWidth="1"/>
    <col min="12806" max="12806" width="20.28515625" style="22" customWidth="1"/>
    <col min="12807" max="13056" width="6.5703125" style="22"/>
    <col min="13057" max="13057" width="7" style="22" customWidth="1"/>
    <col min="13058" max="13058" width="15.42578125" style="22" customWidth="1"/>
    <col min="13059" max="13059" width="85.7109375" style="22" customWidth="1"/>
    <col min="13060" max="13060" width="21.28515625" style="22" customWidth="1"/>
    <col min="13061" max="13061" width="21.42578125" style="22" customWidth="1"/>
    <col min="13062" max="13062" width="20.28515625" style="22" customWidth="1"/>
    <col min="13063" max="13312" width="6.5703125" style="22"/>
    <col min="13313" max="13313" width="7" style="22" customWidth="1"/>
    <col min="13314" max="13314" width="15.42578125" style="22" customWidth="1"/>
    <col min="13315" max="13315" width="85.7109375" style="22" customWidth="1"/>
    <col min="13316" max="13316" width="21.28515625" style="22" customWidth="1"/>
    <col min="13317" max="13317" width="21.42578125" style="22" customWidth="1"/>
    <col min="13318" max="13318" width="20.28515625" style="22" customWidth="1"/>
    <col min="13319" max="13568" width="6.5703125" style="22"/>
    <col min="13569" max="13569" width="7" style="22" customWidth="1"/>
    <col min="13570" max="13570" width="15.42578125" style="22" customWidth="1"/>
    <col min="13571" max="13571" width="85.7109375" style="22" customWidth="1"/>
    <col min="13572" max="13572" width="21.28515625" style="22" customWidth="1"/>
    <col min="13573" max="13573" width="21.42578125" style="22" customWidth="1"/>
    <col min="13574" max="13574" width="20.28515625" style="22" customWidth="1"/>
    <col min="13575" max="13824" width="6.5703125" style="22"/>
    <col min="13825" max="13825" width="7" style="22" customWidth="1"/>
    <col min="13826" max="13826" width="15.42578125" style="22" customWidth="1"/>
    <col min="13827" max="13827" width="85.7109375" style="22" customWidth="1"/>
    <col min="13828" max="13828" width="21.28515625" style="22" customWidth="1"/>
    <col min="13829" max="13829" width="21.42578125" style="22" customWidth="1"/>
    <col min="13830" max="13830" width="20.28515625" style="22" customWidth="1"/>
    <col min="13831" max="14080" width="6.5703125" style="22"/>
    <col min="14081" max="14081" width="7" style="22" customWidth="1"/>
    <col min="14082" max="14082" width="15.42578125" style="22" customWidth="1"/>
    <col min="14083" max="14083" width="85.7109375" style="22" customWidth="1"/>
    <col min="14084" max="14084" width="21.28515625" style="22" customWidth="1"/>
    <col min="14085" max="14085" width="21.42578125" style="22" customWidth="1"/>
    <col min="14086" max="14086" width="20.28515625" style="22" customWidth="1"/>
    <col min="14087" max="14336" width="6.5703125" style="22"/>
    <col min="14337" max="14337" width="7" style="22" customWidth="1"/>
    <col min="14338" max="14338" width="15.42578125" style="22" customWidth="1"/>
    <col min="14339" max="14339" width="85.7109375" style="22" customWidth="1"/>
    <col min="14340" max="14340" width="21.28515625" style="22" customWidth="1"/>
    <col min="14341" max="14341" width="21.42578125" style="22" customWidth="1"/>
    <col min="14342" max="14342" width="20.28515625" style="22" customWidth="1"/>
    <col min="14343" max="14592" width="6.5703125" style="22"/>
    <col min="14593" max="14593" width="7" style="22" customWidth="1"/>
    <col min="14594" max="14594" width="15.42578125" style="22" customWidth="1"/>
    <col min="14595" max="14595" width="85.7109375" style="22" customWidth="1"/>
    <col min="14596" max="14596" width="21.28515625" style="22" customWidth="1"/>
    <col min="14597" max="14597" width="21.42578125" style="22" customWidth="1"/>
    <col min="14598" max="14598" width="20.28515625" style="22" customWidth="1"/>
    <col min="14599" max="14848" width="6.5703125" style="22"/>
    <col min="14849" max="14849" width="7" style="22" customWidth="1"/>
    <col min="14850" max="14850" width="15.42578125" style="22" customWidth="1"/>
    <col min="14851" max="14851" width="85.7109375" style="22" customWidth="1"/>
    <col min="14852" max="14852" width="21.28515625" style="22" customWidth="1"/>
    <col min="14853" max="14853" width="21.42578125" style="22" customWidth="1"/>
    <col min="14854" max="14854" width="20.28515625" style="22" customWidth="1"/>
    <col min="14855" max="15104" width="6.5703125" style="22"/>
    <col min="15105" max="15105" width="7" style="22" customWidth="1"/>
    <col min="15106" max="15106" width="15.42578125" style="22" customWidth="1"/>
    <col min="15107" max="15107" width="85.7109375" style="22" customWidth="1"/>
    <col min="15108" max="15108" width="21.28515625" style="22" customWidth="1"/>
    <col min="15109" max="15109" width="21.42578125" style="22" customWidth="1"/>
    <col min="15110" max="15110" width="20.28515625" style="22" customWidth="1"/>
    <col min="15111" max="15360" width="6.5703125" style="22"/>
    <col min="15361" max="15361" width="7" style="22" customWidth="1"/>
    <col min="15362" max="15362" width="15.42578125" style="22" customWidth="1"/>
    <col min="15363" max="15363" width="85.7109375" style="22" customWidth="1"/>
    <col min="15364" max="15364" width="21.28515625" style="22" customWidth="1"/>
    <col min="15365" max="15365" width="21.42578125" style="22" customWidth="1"/>
    <col min="15366" max="15366" width="20.28515625" style="22" customWidth="1"/>
    <col min="15367" max="15616" width="6.5703125" style="22"/>
    <col min="15617" max="15617" width="7" style="22" customWidth="1"/>
    <col min="15618" max="15618" width="15.42578125" style="22" customWidth="1"/>
    <col min="15619" max="15619" width="85.7109375" style="22" customWidth="1"/>
    <col min="15620" max="15620" width="21.28515625" style="22" customWidth="1"/>
    <col min="15621" max="15621" width="21.42578125" style="22" customWidth="1"/>
    <col min="15622" max="15622" width="20.28515625" style="22" customWidth="1"/>
    <col min="15623" max="15872" width="6.5703125" style="22"/>
    <col min="15873" max="15873" width="7" style="22" customWidth="1"/>
    <col min="15874" max="15874" width="15.42578125" style="22" customWidth="1"/>
    <col min="15875" max="15875" width="85.7109375" style="22" customWidth="1"/>
    <col min="15876" max="15876" width="21.28515625" style="22" customWidth="1"/>
    <col min="15877" max="15877" width="21.42578125" style="22" customWidth="1"/>
    <col min="15878" max="15878" width="20.28515625" style="22" customWidth="1"/>
    <col min="15879" max="16128" width="6.5703125" style="22"/>
    <col min="16129" max="16129" width="7" style="22" customWidth="1"/>
    <col min="16130" max="16130" width="15.42578125" style="22" customWidth="1"/>
    <col min="16131" max="16131" width="85.7109375" style="22" customWidth="1"/>
    <col min="16132" max="16132" width="21.28515625" style="22" customWidth="1"/>
    <col min="16133" max="16133" width="21.42578125" style="22" customWidth="1"/>
    <col min="16134" max="16134" width="20.28515625" style="22" customWidth="1"/>
    <col min="16135" max="16384" width="6.5703125" style="22"/>
  </cols>
  <sheetData>
    <row r="1" spans="1:7" ht="13.5" x14ac:dyDescent="0.2">
      <c r="C1" s="24" t="s">
        <v>917</v>
      </c>
      <c r="D1" s="24"/>
    </row>
    <row r="2" spans="1:7" ht="47.25" customHeight="1" x14ac:dyDescent="0.2">
      <c r="B2" s="449" t="s">
        <v>918</v>
      </c>
      <c r="C2" s="449"/>
      <c r="D2" s="449"/>
      <c r="E2" s="449"/>
      <c r="F2" s="449"/>
    </row>
    <row r="3" spans="1:7" s="32" customFormat="1" ht="55.5" customHeight="1" x14ac:dyDescent="0.2">
      <c r="A3" s="26" t="s">
        <v>344</v>
      </c>
      <c r="B3" s="27" t="s">
        <v>919</v>
      </c>
      <c r="C3" s="28" t="s">
        <v>34</v>
      </c>
      <c r="D3" s="29" t="s">
        <v>342</v>
      </c>
      <c r="E3" s="30" t="s">
        <v>343</v>
      </c>
      <c r="F3" s="31" t="s">
        <v>1034</v>
      </c>
    </row>
    <row r="4" spans="1:7" s="32" customFormat="1" ht="16.5" customHeight="1" x14ac:dyDescent="0.2">
      <c r="A4" s="26"/>
      <c r="B4" s="28">
        <v>1</v>
      </c>
      <c r="C4" s="28">
        <v>2</v>
      </c>
      <c r="D4" s="28">
        <v>3</v>
      </c>
      <c r="E4" s="28">
        <v>4</v>
      </c>
      <c r="F4" s="28">
        <v>5</v>
      </c>
    </row>
    <row r="5" spans="1:7" ht="15" x14ac:dyDescent="0.2">
      <c r="A5" s="33" t="e">
        <f>IF(#REF!+#REF!+#REF!&gt;0,"a","b")</f>
        <v>#REF!</v>
      </c>
      <c r="B5" s="34">
        <v>701</v>
      </c>
      <c r="C5" s="34" t="s">
        <v>920</v>
      </c>
      <c r="D5" s="35">
        <f>D6+D17+D19</f>
        <v>7148.8</v>
      </c>
      <c r="E5" s="35">
        <f>E6+E17+E19</f>
        <v>7521.4</v>
      </c>
      <c r="F5" s="35">
        <f>F6+F17+F19</f>
        <v>7920</v>
      </c>
      <c r="G5" s="22">
        <v>752</v>
      </c>
    </row>
    <row r="6" spans="1:7" s="39" customFormat="1" ht="45" x14ac:dyDescent="0.2">
      <c r="A6" s="33" t="e">
        <f>IF(#REF!+#REF!+#REF!&gt;0,"a","b")</f>
        <v>#REF!</v>
      </c>
      <c r="B6" s="36">
        <v>7011</v>
      </c>
      <c r="C6" s="37" t="s">
        <v>921</v>
      </c>
      <c r="D6" s="38">
        <f>ხარჯები!C28-5</f>
        <v>5990.8</v>
      </c>
      <c r="E6" s="38">
        <f>ხარჯები!D28</f>
        <v>6474.4</v>
      </c>
      <c r="F6" s="38">
        <f>ხარჯები!E28</f>
        <v>6976</v>
      </c>
    </row>
    <row r="7" spans="1:7" s="43" customFormat="1" ht="16.5" hidden="1" x14ac:dyDescent="0.25">
      <c r="A7" s="33" t="e">
        <f>IF(#REF!+#REF!+#REF!&gt;0,"a","b")</f>
        <v>#REF!</v>
      </c>
      <c r="B7" s="40">
        <v>70113</v>
      </c>
      <c r="C7" s="41" t="s">
        <v>922</v>
      </c>
      <c r="D7" s="42"/>
      <c r="E7" s="42"/>
      <c r="F7" s="42"/>
    </row>
    <row r="8" spans="1:7" s="39" customFormat="1" ht="15" hidden="1" x14ac:dyDescent="0.2">
      <c r="A8" s="33" t="e">
        <f>IF(#REF!+#REF!+#REF!&gt;0,"a","b")</f>
        <v>#REF!</v>
      </c>
      <c r="B8" s="36">
        <v>7012</v>
      </c>
      <c r="C8" s="37" t="s">
        <v>923</v>
      </c>
      <c r="D8" s="38">
        <v>0</v>
      </c>
      <c r="E8" s="38">
        <v>0</v>
      </c>
      <c r="F8" s="38">
        <v>0</v>
      </c>
    </row>
    <row r="9" spans="1:7" s="43" customFormat="1" ht="30" hidden="1" x14ac:dyDescent="0.25">
      <c r="A9" s="33" t="e">
        <f>IF(#REF!+#REF!+#REF!&gt;0,"a","b")</f>
        <v>#REF!</v>
      </c>
      <c r="B9" s="40">
        <v>70121</v>
      </c>
      <c r="C9" s="41" t="s">
        <v>924</v>
      </c>
      <c r="D9" s="42"/>
      <c r="E9" s="42"/>
      <c r="F9" s="42"/>
    </row>
    <row r="10" spans="1:7" s="43" customFormat="1" ht="30" hidden="1" x14ac:dyDescent="0.25">
      <c r="A10" s="33" t="e">
        <f>IF(#REF!+#REF!+#REF!&gt;0,"a","b")</f>
        <v>#REF!</v>
      </c>
      <c r="B10" s="40">
        <v>70122</v>
      </c>
      <c r="C10" s="41" t="s">
        <v>925</v>
      </c>
      <c r="D10" s="42"/>
      <c r="E10" s="42"/>
      <c r="F10" s="42"/>
    </row>
    <row r="11" spans="1:7" s="39" customFormat="1" ht="15" hidden="1" x14ac:dyDescent="0.2">
      <c r="A11" s="33" t="e">
        <f>IF(#REF!+#REF!+#REF!&gt;0,"a","b")</f>
        <v>#REF!</v>
      </c>
      <c r="B11" s="36">
        <v>7013</v>
      </c>
      <c r="C11" s="37" t="s">
        <v>926</v>
      </c>
      <c r="D11" s="38">
        <v>0</v>
      </c>
      <c r="E11" s="38">
        <v>0</v>
      </c>
      <c r="F11" s="38">
        <v>0</v>
      </c>
    </row>
    <row r="12" spans="1:7" s="43" customFormat="1" ht="16.5" hidden="1" x14ac:dyDescent="0.25">
      <c r="A12" s="33" t="e">
        <f>IF(#REF!+#REF!+#REF!&gt;0,"a","b")</f>
        <v>#REF!</v>
      </c>
      <c r="B12" s="40">
        <v>70131</v>
      </c>
      <c r="C12" s="41" t="s">
        <v>927</v>
      </c>
      <c r="D12" s="44"/>
      <c r="E12" s="44"/>
      <c r="F12" s="44"/>
    </row>
    <row r="13" spans="1:7" s="43" customFormat="1" ht="9" hidden="1" customHeight="1" x14ac:dyDescent="0.25">
      <c r="A13" s="33" t="e">
        <f>IF(#REF!+#REF!+#REF!&gt;0,"a","b")</f>
        <v>#REF!</v>
      </c>
      <c r="B13" s="40">
        <v>70132</v>
      </c>
      <c r="C13" s="41" t="s">
        <v>928</v>
      </c>
      <c r="D13" s="42"/>
      <c r="E13" s="42"/>
      <c r="F13" s="42"/>
    </row>
    <row r="14" spans="1:7" s="43" customFormat="1" ht="9" hidden="1" customHeight="1" x14ac:dyDescent="0.25">
      <c r="A14" s="33" t="e">
        <f>IF(#REF!+#REF!+#REF!&gt;0,"a","b")</f>
        <v>#REF!</v>
      </c>
      <c r="B14" s="40">
        <v>70133</v>
      </c>
      <c r="C14" s="41" t="s">
        <v>929</v>
      </c>
      <c r="D14" s="35"/>
      <c r="E14" s="35"/>
      <c r="F14" s="35"/>
    </row>
    <row r="15" spans="1:7" s="39" customFormat="1" ht="15" hidden="1" x14ac:dyDescent="0.2">
      <c r="A15" s="33" t="e">
        <f>IF(#REF!+#REF!+#REF!&gt;0,"a","b")</f>
        <v>#REF!</v>
      </c>
      <c r="B15" s="36">
        <v>7014</v>
      </c>
      <c r="C15" s="37" t="s">
        <v>930</v>
      </c>
      <c r="D15" s="45"/>
      <c r="E15" s="45"/>
      <c r="F15" s="45"/>
    </row>
    <row r="16" spans="1:7" s="39" customFormat="1" ht="30" hidden="1" x14ac:dyDescent="0.2">
      <c r="A16" s="33" t="e">
        <f>IF(#REF!+#REF!+#REF!&gt;0,"a","b")</f>
        <v>#REF!</v>
      </c>
      <c r="B16" s="36">
        <v>7015</v>
      </c>
      <c r="C16" s="37" t="s">
        <v>931</v>
      </c>
      <c r="D16" s="45"/>
      <c r="E16" s="45"/>
      <c r="F16" s="45"/>
    </row>
    <row r="17" spans="1:6" s="39" customFormat="1" ht="18" customHeight="1" x14ac:dyDescent="0.2">
      <c r="A17" s="33" t="e">
        <f>IF(#REF!+#REF!+#REF!&gt;0,"a","b")</f>
        <v>#REF!</v>
      </c>
      <c r="B17" s="36">
        <v>7016</v>
      </c>
      <c r="C17" s="37" t="s">
        <v>932</v>
      </c>
      <c r="D17" s="35">
        <f>ხარჯები!C102+ხარჯები!C104-140.3</f>
        <v>619</v>
      </c>
      <c r="E17" s="35">
        <f>ხარჯები!D102+ხარჯები!D104-357</f>
        <v>486</v>
      </c>
      <c r="F17" s="35">
        <f>ხარჯები!E102+ხარჯები!E104-528</f>
        <v>412</v>
      </c>
    </row>
    <row r="18" spans="1:6" s="39" customFormat="1" ht="30" hidden="1" customHeight="1" x14ac:dyDescent="0.2">
      <c r="A18" s="33" t="e">
        <f>IF(#REF!+#REF!+#REF!&gt;0,"a","b")</f>
        <v>#REF!</v>
      </c>
      <c r="B18" s="36">
        <v>7017</v>
      </c>
      <c r="C18" s="37" t="s">
        <v>933</v>
      </c>
      <c r="D18" s="35"/>
      <c r="E18" s="35"/>
      <c r="F18" s="35"/>
    </row>
    <row r="19" spans="1:6" s="39" customFormat="1" ht="30" x14ac:dyDescent="0.2">
      <c r="A19" s="33" t="e">
        <f>IF(#REF!+#REF!+#REF!&gt;0,"a","b")</f>
        <v>#REF!</v>
      </c>
      <c r="B19" s="36">
        <v>7018</v>
      </c>
      <c r="C19" s="37" t="s">
        <v>934</v>
      </c>
      <c r="D19" s="35">
        <f>ხარჯები!C97+ხარჯები!C112+ხარჯები!C118</f>
        <v>539</v>
      </c>
      <c r="E19" s="35">
        <f>ხარჯები!D97+ხარჯები!D112+ხარჯები!D118</f>
        <v>561</v>
      </c>
      <c r="F19" s="35">
        <f>ხარჯები!E97+ხარჯები!E112+ხარჯები!E118</f>
        <v>532</v>
      </c>
    </row>
    <row r="20" spans="1:6" ht="15" hidden="1" x14ac:dyDescent="0.2">
      <c r="A20" s="33" t="e">
        <f>IF(#REF!+#REF!+#REF!&gt;0,"a","b")</f>
        <v>#REF!</v>
      </c>
      <c r="B20" s="34">
        <v>702</v>
      </c>
      <c r="C20" s="34" t="s">
        <v>935</v>
      </c>
      <c r="D20" s="35">
        <v>0</v>
      </c>
      <c r="E20" s="35"/>
      <c r="F20" s="35">
        <v>0</v>
      </c>
    </row>
    <row r="21" spans="1:6" s="46" customFormat="1" ht="15" hidden="1" x14ac:dyDescent="0.2">
      <c r="A21" s="33" t="e">
        <f>IF(#REF!+#REF!+#REF!&gt;0,"a","b")</f>
        <v>#REF!</v>
      </c>
      <c r="B21" s="36">
        <v>7021</v>
      </c>
      <c r="C21" s="37" t="s">
        <v>936</v>
      </c>
      <c r="D21" s="45"/>
      <c r="E21" s="45"/>
      <c r="F21" s="45"/>
    </row>
    <row r="22" spans="1:6" s="46" customFormat="1" ht="15" hidden="1" x14ac:dyDescent="0.2">
      <c r="A22" s="33" t="e">
        <f>IF(#REF!+#REF!+#REF!&gt;0,"a","b")</f>
        <v>#REF!</v>
      </c>
      <c r="B22" s="36">
        <v>7022</v>
      </c>
      <c r="C22" s="37" t="s">
        <v>937</v>
      </c>
      <c r="D22" s="45"/>
      <c r="E22" s="45"/>
      <c r="F22" s="45"/>
    </row>
    <row r="23" spans="1:6" s="46" customFormat="1" ht="15" hidden="1" x14ac:dyDescent="0.2">
      <c r="A23" s="33" t="e">
        <f>IF(#REF!+#REF!+#REF!&gt;0,"a","b")</f>
        <v>#REF!</v>
      </c>
      <c r="B23" s="36">
        <v>7023</v>
      </c>
      <c r="C23" s="37" t="s">
        <v>938</v>
      </c>
      <c r="D23" s="45"/>
      <c r="E23" s="45"/>
      <c r="F23" s="45"/>
    </row>
    <row r="24" spans="1:6" s="46" customFormat="1" ht="15" hidden="1" x14ac:dyDescent="0.2">
      <c r="A24" s="33" t="e">
        <f>IF(#REF!+#REF!+#REF!&gt;0,"a","b")</f>
        <v>#REF!</v>
      </c>
      <c r="B24" s="36">
        <v>7024</v>
      </c>
      <c r="C24" s="37" t="s">
        <v>939</v>
      </c>
      <c r="D24" s="45"/>
      <c r="E24" s="45"/>
      <c r="F24" s="45"/>
    </row>
    <row r="25" spans="1:6" s="46" customFormat="1" ht="15" hidden="1" x14ac:dyDescent="0.2">
      <c r="A25" s="33" t="e">
        <f>IF(#REF!+#REF!+#REF!&gt;0,"a","b")</f>
        <v>#REF!</v>
      </c>
      <c r="B25" s="36">
        <v>7025</v>
      </c>
      <c r="C25" s="37" t="s">
        <v>940</v>
      </c>
      <c r="D25" s="45"/>
      <c r="E25" s="45"/>
      <c r="F25" s="45"/>
    </row>
    <row r="26" spans="1:6" ht="21" customHeight="1" x14ac:dyDescent="0.2">
      <c r="A26" s="33" t="e">
        <f>IF(#REF!+#REF!+#REF!&gt;0,"a","b")</f>
        <v>#REF!</v>
      </c>
      <c r="B26" s="34">
        <v>704</v>
      </c>
      <c r="C26" s="34" t="s">
        <v>941</v>
      </c>
      <c r="D26" s="35">
        <f>D45+D51+D63</f>
        <v>7164.0999999999995</v>
      </c>
      <c r="E26" s="35">
        <f>E45+E51+E63</f>
        <v>12170.699999999999</v>
      </c>
      <c r="F26" s="35">
        <f>F45+F51+F63</f>
        <v>4356.5</v>
      </c>
    </row>
    <row r="27" spans="1:6" s="39" customFormat="1" ht="30" hidden="1" x14ac:dyDescent="0.2">
      <c r="A27" s="33" t="e">
        <f>IF(#REF!+#REF!+#REF!&gt;0,"a","b")</f>
        <v>#REF!</v>
      </c>
      <c r="B27" s="36">
        <v>7041</v>
      </c>
      <c r="C27" s="37" t="s">
        <v>942</v>
      </c>
      <c r="D27" s="35">
        <v>0</v>
      </c>
      <c r="E27" s="35"/>
      <c r="F27" s="35"/>
    </row>
    <row r="28" spans="1:6" s="43" customFormat="1" ht="16.5" hidden="1" x14ac:dyDescent="0.25">
      <c r="A28" s="33" t="e">
        <f>IF(#REF!+#REF!+#REF!&gt;0,"a","b")</f>
        <v>#REF!</v>
      </c>
      <c r="B28" s="40">
        <v>70411</v>
      </c>
      <c r="C28" s="41" t="s">
        <v>943</v>
      </c>
      <c r="D28" s="47"/>
      <c r="E28" s="47"/>
      <c r="F28" s="47"/>
    </row>
    <row r="29" spans="1:6" s="43" customFormat="1" ht="16.5" hidden="1" x14ac:dyDescent="0.25">
      <c r="A29" s="33" t="e">
        <f>IF(#REF!+#REF!+#REF!&gt;0,"a","b")</f>
        <v>#REF!</v>
      </c>
      <c r="B29" s="40">
        <v>70412</v>
      </c>
      <c r="C29" s="41" t="s">
        <v>944</v>
      </c>
      <c r="D29" s="48"/>
      <c r="E29" s="48"/>
      <c r="F29" s="48"/>
    </row>
    <row r="30" spans="1:6" s="39" customFormat="1" ht="30" hidden="1" x14ac:dyDescent="0.2">
      <c r="A30" s="33" t="e">
        <f>IF(#REF!+#REF!+#REF!&gt;0,"a","b")</f>
        <v>#REF!</v>
      </c>
      <c r="B30" s="36">
        <v>7042</v>
      </c>
      <c r="C30" s="37" t="s">
        <v>945</v>
      </c>
      <c r="D30" s="35">
        <v>0</v>
      </c>
      <c r="E30" s="35"/>
      <c r="F30" s="35"/>
    </row>
    <row r="31" spans="1:6" s="43" customFormat="1" ht="16.5" hidden="1" x14ac:dyDescent="0.25">
      <c r="A31" s="33" t="e">
        <f>IF(#REF!+#REF!+#REF!&gt;0,"a","b")</f>
        <v>#REF!</v>
      </c>
      <c r="B31" s="40">
        <v>70421</v>
      </c>
      <c r="C31" s="41" t="s">
        <v>946</v>
      </c>
      <c r="D31" s="48"/>
      <c r="E31" s="48"/>
      <c r="F31" s="48"/>
    </row>
    <row r="32" spans="1:6" s="43" customFormat="1" ht="16.5" hidden="1" x14ac:dyDescent="0.25">
      <c r="A32" s="33" t="e">
        <f>IF(#REF!+#REF!+#REF!&gt;0,"a","b")</f>
        <v>#REF!</v>
      </c>
      <c r="B32" s="40">
        <v>70422</v>
      </c>
      <c r="C32" s="41" t="s">
        <v>947</v>
      </c>
      <c r="D32" s="48"/>
      <c r="E32" s="48"/>
      <c r="F32" s="48"/>
    </row>
    <row r="33" spans="1:6" s="43" customFormat="1" ht="16.5" hidden="1" x14ac:dyDescent="0.25">
      <c r="A33" s="33" t="e">
        <f>IF(#REF!+#REF!+#REF!&gt;0,"a","b")</f>
        <v>#REF!</v>
      </c>
      <c r="B33" s="40">
        <v>70423</v>
      </c>
      <c r="C33" s="41" t="s">
        <v>948</v>
      </c>
      <c r="D33" s="48"/>
      <c r="E33" s="48"/>
      <c r="F33" s="48"/>
    </row>
    <row r="34" spans="1:6" s="39" customFormat="1" ht="15" hidden="1" x14ac:dyDescent="0.2">
      <c r="A34" s="33" t="e">
        <f>IF(#REF!+#REF!+#REF!&gt;0,"a","b")</f>
        <v>#REF!</v>
      </c>
      <c r="B34" s="36">
        <v>7043</v>
      </c>
      <c r="C34" s="37" t="s">
        <v>949</v>
      </c>
      <c r="D34" s="35">
        <v>0</v>
      </c>
      <c r="E34" s="35"/>
      <c r="F34" s="35"/>
    </row>
    <row r="35" spans="1:6" s="43" customFormat="1" ht="16.5" hidden="1" x14ac:dyDescent="0.25">
      <c r="A35" s="33" t="e">
        <f>IF(#REF!+#REF!+#REF!&gt;0,"a","b")</f>
        <v>#REF!</v>
      </c>
      <c r="B35" s="40">
        <v>70431</v>
      </c>
      <c r="C35" s="41" t="s">
        <v>950</v>
      </c>
      <c r="D35" s="48"/>
      <c r="E35" s="48"/>
      <c r="F35" s="48"/>
    </row>
    <row r="36" spans="1:6" s="43" customFormat="1" ht="16.5" hidden="1" x14ac:dyDescent="0.25">
      <c r="A36" s="33" t="e">
        <f>IF(#REF!+#REF!+#REF!&gt;0,"a","b")</f>
        <v>#REF!</v>
      </c>
      <c r="B36" s="40">
        <v>70432</v>
      </c>
      <c r="C36" s="41" t="s">
        <v>951</v>
      </c>
      <c r="D36" s="48"/>
      <c r="E36" s="48"/>
      <c r="F36" s="48"/>
    </row>
    <row r="37" spans="1:6" s="43" customFormat="1" ht="16.5" hidden="1" x14ac:dyDescent="0.25">
      <c r="A37" s="33" t="e">
        <f>IF(#REF!+#REF!+#REF!&gt;0,"a","b")</f>
        <v>#REF!</v>
      </c>
      <c r="B37" s="40">
        <v>70433</v>
      </c>
      <c r="C37" s="41" t="s">
        <v>952</v>
      </c>
      <c r="D37" s="48"/>
      <c r="E37" s="48"/>
      <c r="F37" s="48"/>
    </row>
    <row r="38" spans="1:6" s="43" customFormat="1" ht="16.5" hidden="1" x14ac:dyDescent="0.25">
      <c r="A38" s="33" t="e">
        <f>IF(#REF!+#REF!+#REF!&gt;0,"a","b")</f>
        <v>#REF!</v>
      </c>
      <c r="B38" s="40">
        <v>70434</v>
      </c>
      <c r="C38" s="41" t="s">
        <v>953</v>
      </c>
      <c r="D38" s="48"/>
      <c r="E38" s="48"/>
      <c r="F38" s="48"/>
    </row>
    <row r="39" spans="1:6" s="43" customFormat="1" ht="16.5" hidden="1" x14ac:dyDescent="0.25">
      <c r="A39" s="33" t="e">
        <f>IF(#REF!+#REF!+#REF!&gt;0,"a","b")</f>
        <v>#REF!</v>
      </c>
      <c r="B39" s="40">
        <v>70435</v>
      </c>
      <c r="C39" s="41" t="s">
        <v>954</v>
      </c>
      <c r="D39" s="48"/>
      <c r="E39" s="48"/>
      <c r="F39" s="48"/>
    </row>
    <row r="40" spans="1:6" s="43" customFormat="1" ht="16.5" hidden="1" x14ac:dyDescent="0.25">
      <c r="A40" s="33" t="e">
        <f>IF(#REF!+#REF!+#REF!&gt;0,"a","b")</f>
        <v>#REF!</v>
      </c>
      <c r="B40" s="40">
        <v>70436</v>
      </c>
      <c r="C40" s="41" t="s">
        <v>955</v>
      </c>
      <c r="D40" s="48"/>
      <c r="E40" s="48"/>
      <c r="F40" s="48"/>
    </row>
    <row r="41" spans="1:6" s="39" customFormat="1" ht="36" hidden="1" customHeight="1" x14ac:dyDescent="0.2">
      <c r="A41" s="33" t="e">
        <f>IF(#REF!+#REF!+#REF!&gt;0,"a","b")</f>
        <v>#REF!</v>
      </c>
      <c r="B41" s="36">
        <v>7044</v>
      </c>
      <c r="C41" s="37" t="s">
        <v>956</v>
      </c>
      <c r="D41" s="35">
        <v>0</v>
      </c>
      <c r="E41" s="35"/>
      <c r="F41" s="35"/>
    </row>
    <row r="42" spans="1:6" s="43" customFormat="1" ht="31.5" hidden="1" customHeight="1" x14ac:dyDescent="0.25">
      <c r="A42" s="33" t="e">
        <f>IF(#REF!+#REF!+#REF!&gt;0,"a","b")</f>
        <v>#REF!</v>
      </c>
      <c r="B42" s="40">
        <v>70441</v>
      </c>
      <c r="C42" s="41" t="s">
        <v>957</v>
      </c>
      <c r="D42" s="48"/>
      <c r="E42" s="48"/>
      <c r="F42" s="48"/>
    </row>
    <row r="43" spans="1:6" s="43" customFormat="1" ht="16.5" hidden="1" x14ac:dyDescent="0.25">
      <c r="A43" s="33" t="e">
        <f>IF(#REF!+#REF!+#REF!&gt;0,"a","b")</f>
        <v>#REF!</v>
      </c>
      <c r="B43" s="40">
        <v>70442</v>
      </c>
      <c r="C43" s="41" t="s">
        <v>958</v>
      </c>
      <c r="D43" s="48"/>
      <c r="E43" s="48"/>
      <c r="F43" s="48"/>
    </row>
    <row r="44" spans="1:6" s="43" customFormat="1" ht="9.75" hidden="1" customHeight="1" x14ac:dyDescent="0.25">
      <c r="A44" s="33" t="e">
        <f>IF(#REF!+#REF!+#REF!&gt;0,"a","b")</f>
        <v>#REF!</v>
      </c>
      <c r="B44" s="40">
        <v>70443</v>
      </c>
      <c r="C44" s="41" t="s">
        <v>959</v>
      </c>
      <c r="D44" s="48"/>
      <c r="E44" s="48"/>
      <c r="F44" s="48"/>
    </row>
    <row r="45" spans="1:6" s="39" customFormat="1" ht="15" x14ac:dyDescent="0.2">
      <c r="A45" s="33" t="e">
        <f>IF(#REF!+#REF!+#REF!&gt;0,"a","b")</f>
        <v>#REF!</v>
      </c>
      <c r="B45" s="36">
        <v>7045</v>
      </c>
      <c r="C45" s="37" t="s">
        <v>960</v>
      </c>
      <c r="D45" s="35">
        <f>ხარჯები!C134-252.9</f>
        <v>6876.7</v>
      </c>
      <c r="E45" s="35">
        <f>ხარჯები!D134</f>
        <v>11469.099999999999</v>
      </c>
      <c r="F45" s="35">
        <f>ხარჯები!E134</f>
        <v>3615.7</v>
      </c>
    </row>
    <row r="46" spans="1:6" s="43" customFormat="1" ht="16.5" hidden="1" x14ac:dyDescent="0.25">
      <c r="A46" s="33" t="e">
        <f>IF(#REF!+#REF!+#REF!&gt;0,"a","b")</f>
        <v>#REF!</v>
      </c>
      <c r="B46" s="40">
        <v>70452</v>
      </c>
      <c r="C46" s="41" t="s">
        <v>961</v>
      </c>
      <c r="D46" s="48"/>
      <c r="E46" s="48"/>
      <c r="F46" s="48"/>
    </row>
    <row r="47" spans="1:6" s="43" customFormat="1" ht="16.5" hidden="1" x14ac:dyDescent="0.25">
      <c r="A47" s="33" t="e">
        <f>IF(#REF!+#REF!+#REF!&gt;0,"a","b")</f>
        <v>#REF!</v>
      </c>
      <c r="B47" s="40">
        <v>70453</v>
      </c>
      <c r="C47" s="41" t="s">
        <v>962</v>
      </c>
      <c r="D47" s="48"/>
      <c r="E47" s="48"/>
      <c r="F47" s="48"/>
    </row>
    <row r="48" spans="1:6" s="43" customFormat="1" ht="16.5" hidden="1" x14ac:dyDescent="0.25">
      <c r="A48" s="33" t="e">
        <f>IF(#REF!+#REF!+#REF!&gt;0,"a","b")</f>
        <v>#REF!</v>
      </c>
      <c r="B48" s="40">
        <v>70454</v>
      </c>
      <c r="C48" s="41" t="s">
        <v>963</v>
      </c>
      <c r="D48" s="48"/>
      <c r="E48" s="48"/>
      <c r="F48" s="48"/>
    </row>
    <row r="49" spans="1:6" s="43" customFormat="1" ht="16.5" hidden="1" x14ac:dyDescent="0.25">
      <c r="A49" s="33" t="e">
        <f>IF(#REF!+#REF!+#REF!&gt;0,"a","b")</f>
        <v>#REF!</v>
      </c>
      <c r="B49" s="40">
        <v>70455</v>
      </c>
      <c r="C49" s="41" t="s">
        <v>964</v>
      </c>
      <c r="D49" s="48"/>
      <c r="E49" s="48"/>
      <c r="F49" s="48"/>
    </row>
    <row r="50" spans="1:6" s="39" customFormat="1" ht="15" hidden="1" x14ac:dyDescent="0.2">
      <c r="A50" s="33" t="e">
        <f>IF(#REF!+#REF!+#REF!&gt;0,"a","b")</f>
        <v>#REF!</v>
      </c>
      <c r="B50" s="36">
        <v>7046</v>
      </c>
      <c r="C50" s="37" t="s">
        <v>965</v>
      </c>
      <c r="D50" s="49"/>
      <c r="E50" s="49"/>
      <c r="F50" s="49"/>
    </row>
    <row r="51" spans="1:6" s="39" customFormat="1" ht="13.5" customHeight="1" x14ac:dyDescent="0.2">
      <c r="A51" s="33" t="e">
        <f>IF(#REF!+#REF!+#REF!&gt;0,"a","b")</f>
        <v>#REF!</v>
      </c>
      <c r="B51" s="36">
        <v>7047</v>
      </c>
      <c r="C51" s="37" t="s">
        <v>966</v>
      </c>
      <c r="D51" s="35"/>
      <c r="E51" s="35"/>
      <c r="F51" s="35"/>
    </row>
    <row r="52" spans="1:6" s="43" customFormat="1" ht="16.5" hidden="1" x14ac:dyDescent="0.25">
      <c r="A52" s="33" t="e">
        <f>IF(#REF!+#REF!+#REF!&gt;0,"a","b")</f>
        <v>#REF!</v>
      </c>
      <c r="B52" s="40">
        <v>70471</v>
      </c>
      <c r="C52" s="41" t="s">
        <v>967</v>
      </c>
      <c r="D52" s="48"/>
      <c r="E52" s="48"/>
      <c r="F52" s="48"/>
    </row>
    <row r="53" spans="1:6" s="43" customFormat="1" ht="16.5" hidden="1" x14ac:dyDescent="0.25">
      <c r="A53" s="33" t="e">
        <f>IF(#REF!+#REF!+#REF!&gt;0,"a","b")</f>
        <v>#REF!</v>
      </c>
      <c r="B53" s="40">
        <v>70472</v>
      </c>
      <c r="C53" s="41" t="s">
        <v>968</v>
      </c>
      <c r="D53" s="48"/>
      <c r="E53" s="48"/>
      <c r="F53" s="48"/>
    </row>
    <row r="54" spans="1:6" s="43" customFormat="1" ht="16.5" hidden="1" x14ac:dyDescent="0.25">
      <c r="A54" s="33" t="e">
        <f>IF(#REF!+#REF!+#REF!&gt;0,"a","b")</f>
        <v>#REF!</v>
      </c>
      <c r="B54" s="40">
        <v>70474</v>
      </c>
      <c r="C54" s="41" t="s">
        <v>969</v>
      </c>
      <c r="D54" s="48"/>
      <c r="E54" s="48"/>
      <c r="F54" s="48"/>
    </row>
    <row r="55" spans="1:6" s="39" customFormat="1" ht="15" hidden="1" x14ac:dyDescent="0.2">
      <c r="A55" s="33" t="e">
        <f>IF(#REF!+#REF!+#REF!&gt;0,"a","b")</f>
        <v>#REF!</v>
      </c>
      <c r="B55" s="36">
        <v>7048</v>
      </c>
      <c r="C55" s="37" t="s">
        <v>970</v>
      </c>
      <c r="D55" s="35">
        <v>0</v>
      </c>
      <c r="E55" s="35">
        <v>0</v>
      </c>
      <c r="F55" s="35">
        <v>0</v>
      </c>
    </row>
    <row r="56" spans="1:6" s="43" customFormat="1" ht="30" hidden="1" x14ac:dyDescent="0.25">
      <c r="A56" s="33" t="e">
        <f>IF(#REF!+#REF!+#REF!&gt;0,"a","b")</f>
        <v>#REF!</v>
      </c>
      <c r="B56" s="40">
        <v>70481</v>
      </c>
      <c r="C56" s="41" t="s">
        <v>971</v>
      </c>
      <c r="D56" s="48"/>
      <c r="E56" s="48"/>
      <c r="F56" s="48"/>
    </row>
    <row r="57" spans="1:6" s="43" customFormat="1" ht="30" hidden="1" x14ac:dyDescent="0.25">
      <c r="A57" s="33" t="e">
        <f>IF(#REF!+#REF!+#REF!&gt;0,"a","b")</f>
        <v>#REF!</v>
      </c>
      <c r="B57" s="40">
        <v>70482</v>
      </c>
      <c r="C57" s="41" t="s">
        <v>972</v>
      </c>
      <c r="D57" s="48"/>
      <c r="E57" s="48"/>
      <c r="F57" s="48"/>
    </row>
    <row r="58" spans="1:6" s="43" customFormat="1" ht="16.5" hidden="1" x14ac:dyDescent="0.25">
      <c r="A58" s="33" t="e">
        <f>IF(#REF!+#REF!+#REF!&gt;0,"a","b")</f>
        <v>#REF!</v>
      </c>
      <c r="B58" s="40">
        <v>70483</v>
      </c>
      <c r="C58" s="41" t="s">
        <v>973</v>
      </c>
      <c r="D58" s="48"/>
      <c r="E58" s="48"/>
      <c r="F58" s="48"/>
    </row>
    <row r="59" spans="1:6" s="43" customFormat="1" ht="30" hidden="1" x14ac:dyDescent="0.25">
      <c r="A59" s="33" t="e">
        <f>IF(#REF!+#REF!+#REF!&gt;0,"a","b")</f>
        <v>#REF!</v>
      </c>
      <c r="B59" s="40">
        <v>70484</v>
      </c>
      <c r="C59" s="41" t="s">
        <v>974</v>
      </c>
      <c r="D59" s="48"/>
      <c r="E59" s="48"/>
      <c r="F59" s="48"/>
    </row>
    <row r="60" spans="1:6" s="43" customFormat="1" ht="16.5" hidden="1" x14ac:dyDescent="0.25">
      <c r="A60" s="33" t="e">
        <f>IF(#REF!+#REF!+#REF!&gt;0,"a","b")</f>
        <v>#REF!</v>
      </c>
      <c r="B60" s="40">
        <v>70485</v>
      </c>
      <c r="C60" s="41" t="s">
        <v>975</v>
      </c>
      <c r="D60" s="48"/>
      <c r="E60" s="48"/>
      <c r="F60" s="48"/>
    </row>
    <row r="61" spans="1:6" s="43" customFormat="1" ht="18.75" hidden="1" customHeight="1" x14ac:dyDescent="0.25">
      <c r="A61" s="33" t="e">
        <f>IF(#REF!+#REF!+#REF!&gt;0,"a","b")</f>
        <v>#REF!</v>
      </c>
      <c r="B61" s="40">
        <v>70486</v>
      </c>
      <c r="C61" s="41" t="s">
        <v>976</v>
      </c>
      <c r="D61" s="48"/>
      <c r="E61" s="48"/>
      <c r="F61" s="48"/>
    </row>
    <row r="62" spans="1:6" s="43" customFormat="1" ht="21.75" hidden="1" customHeight="1" x14ac:dyDescent="0.25">
      <c r="A62" s="33" t="e">
        <f>IF(#REF!+#REF!+#REF!&gt;0,"a","b")</f>
        <v>#REF!</v>
      </c>
      <c r="B62" s="40">
        <v>70487</v>
      </c>
      <c r="C62" s="41" t="s">
        <v>977</v>
      </c>
      <c r="D62" s="48"/>
      <c r="E62" s="48"/>
      <c r="F62" s="48"/>
    </row>
    <row r="63" spans="1:6" s="39" customFormat="1" ht="19.5" customHeight="1" x14ac:dyDescent="0.2">
      <c r="A63" s="33" t="e">
        <f>IF(#REF!+#REF!+#REF!&gt;0,"a","b")</f>
        <v>#REF!</v>
      </c>
      <c r="B63" s="36">
        <v>7049</v>
      </c>
      <c r="C63" s="37" t="s">
        <v>978</v>
      </c>
      <c r="D63" s="50">
        <f>ხარჯები!C729-30.2</f>
        <v>287.40000000000003</v>
      </c>
      <c r="E63" s="50">
        <f>ხარჯები!D729</f>
        <v>701.6</v>
      </c>
      <c r="F63" s="50">
        <f>ხარჯები!E729</f>
        <v>740.8</v>
      </c>
    </row>
    <row r="64" spans="1:6" ht="15" x14ac:dyDescent="0.2">
      <c r="A64" s="33" t="e">
        <f>IF(#REF!+#REF!+#REF!&gt;0,"a","b")</f>
        <v>#REF!</v>
      </c>
      <c r="B64" s="34">
        <v>705</v>
      </c>
      <c r="C64" s="34" t="s">
        <v>979</v>
      </c>
      <c r="D64" s="35">
        <f>D65+D66</f>
        <v>6558.1999999999989</v>
      </c>
      <c r="E64" s="35">
        <f>E65+E66</f>
        <v>5625.1</v>
      </c>
      <c r="F64" s="35">
        <f>F65+F66</f>
        <v>6098.2000000000007</v>
      </c>
    </row>
    <row r="65" spans="1:11" s="39" customFormat="1" ht="15" x14ac:dyDescent="0.2">
      <c r="A65" s="33" t="e">
        <f>IF(#REF!+#REF!+#REF!&gt;0,"a","b")</f>
        <v>#REF!</v>
      </c>
      <c r="B65" s="36">
        <v>7051</v>
      </c>
      <c r="C65" s="37" t="s">
        <v>980</v>
      </c>
      <c r="D65" s="51">
        <f>ხარჯები!C372+ხარჯები!C410+ხარჯები!C423-0.5</f>
        <v>5427.4</v>
      </c>
      <c r="E65" s="51">
        <f>ხარჯები!D372+ხარჯები!D410+ხარჯები!D423</f>
        <v>4800</v>
      </c>
      <c r="F65" s="51">
        <f>ხარჯები!E372+ხარჯები!E410+ხარჯები!E423</f>
        <v>5031.4000000000005</v>
      </c>
    </row>
    <row r="66" spans="1:11" s="39" customFormat="1" ht="15" x14ac:dyDescent="0.2">
      <c r="A66" s="33" t="e">
        <f>IF(#REF!+#REF!+#REF!&gt;0,"a","b")</f>
        <v>#REF!</v>
      </c>
      <c r="B66" s="36">
        <v>7054</v>
      </c>
      <c r="C66" s="37" t="s">
        <v>981</v>
      </c>
      <c r="D66" s="50">
        <f>ხარჯები!C381</f>
        <v>1130.7999999999997</v>
      </c>
      <c r="E66" s="50">
        <f>ხარჯები!D381</f>
        <v>825.1</v>
      </c>
      <c r="F66" s="50">
        <f>ხარჯები!E381</f>
        <v>1066.8</v>
      </c>
    </row>
    <row r="67" spans="1:11" s="39" customFormat="1" ht="15" hidden="1" x14ac:dyDescent="0.2">
      <c r="A67" s="33" t="e">
        <f>IF(#REF!+#REF!+#REF!&gt;0,"a","b")</f>
        <v>#REF!</v>
      </c>
      <c r="B67" s="36">
        <v>7053</v>
      </c>
      <c r="C67" s="37" t="s">
        <v>982</v>
      </c>
      <c r="D67" s="49"/>
      <c r="E67" s="49"/>
      <c r="F67" s="49"/>
    </row>
    <row r="68" spans="1:11" s="39" customFormat="1" ht="15" hidden="1" x14ac:dyDescent="0.2">
      <c r="A68" s="33" t="e">
        <f>IF(#REF!+#REF!+#REF!&gt;0,"a","b")</f>
        <v>#REF!</v>
      </c>
      <c r="B68" s="36">
        <v>7054</v>
      </c>
      <c r="C68" s="37" t="s">
        <v>983</v>
      </c>
      <c r="D68" s="49"/>
      <c r="E68" s="49"/>
      <c r="F68" s="49"/>
    </row>
    <row r="69" spans="1:11" s="39" customFormat="1" ht="15" hidden="1" x14ac:dyDescent="0.2">
      <c r="A69" s="33" t="e">
        <f>IF(#REF!+#REF!+#REF!&gt;0,"a","b")</f>
        <v>#REF!</v>
      </c>
      <c r="B69" s="36">
        <v>7055</v>
      </c>
      <c r="C69" s="37" t="s">
        <v>984</v>
      </c>
      <c r="D69" s="49"/>
      <c r="E69" s="49"/>
      <c r="F69" s="49"/>
    </row>
    <row r="70" spans="1:11" s="39" customFormat="1" ht="15" hidden="1" x14ac:dyDescent="0.2">
      <c r="A70" s="33" t="e">
        <f>IF(#REF!+#REF!+#REF!&gt;0,"a","b")</f>
        <v>#REF!</v>
      </c>
      <c r="B70" s="36">
        <v>7056</v>
      </c>
      <c r="C70" s="37" t="s">
        <v>985</v>
      </c>
      <c r="D70" s="50"/>
      <c r="E70" s="50"/>
      <c r="F70" s="50"/>
    </row>
    <row r="71" spans="1:11" ht="15" x14ac:dyDescent="0.2">
      <c r="A71" s="33" t="e">
        <f>IF(#REF!+#REF!+#REF!&gt;0,"a","b")</f>
        <v>#REF!</v>
      </c>
      <c r="B71" s="34">
        <v>706</v>
      </c>
      <c r="C71" s="34" t="s">
        <v>986</v>
      </c>
      <c r="D71" s="35">
        <f>D73+D74+D75</f>
        <v>8668.1</v>
      </c>
      <c r="E71" s="35">
        <f>E73+E74+E75</f>
        <v>11769.2</v>
      </c>
      <c r="F71" s="35">
        <f>F73+F74+F75</f>
        <v>6298.3</v>
      </c>
    </row>
    <row r="72" spans="1:11" s="39" customFormat="1" ht="15" hidden="1" x14ac:dyDescent="0.2">
      <c r="A72" s="33" t="e">
        <f>IF(#REF!+#REF!+#REF!&gt;0,"a","b")</f>
        <v>#REF!</v>
      </c>
      <c r="B72" s="36">
        <v>7061</v>
      </c>
      <c r="C72" s="37" t="s">
        <v>987</v>
      </c>
      <c r="D72" s="50"/>
      <c r="E72" s="50"/>
      <c r="F72" s="50"/>
    </row>
    <row r="73" spans="1:11" s="39" customFormat="1" ht="18" customHeight="1" x14ac:dyDescent="0.2">
      <c r="A73" s="33" t="e">
        <f>IF(#REF!+#REF!+#REF!&gt;0,"a","b")</f>
        <v>#REF!</v>
      </c>
      <c r="B73" s="36">
        <v>7062</v>
      </c>
      <c r="C73" s="37" t="s">
        <v>988</v>
      </c>
      <c r="D73" s="52">
        <f>ხარჯები!C233-77.9</f>
        <v>2103.1</v>
      </c>
      <c r="E73" s="52">
        <f>ხარჯები!D233</f>
        <v>2098.6999999999998</v>
      </c>
      <c r="F73" s="52">
        <f>ხარჯები!E233</f>
        <v>518</v>
      </c>
    </row>
    <row r="74" spans="1:11" s="39" customFormat="1" ht="18" customHeight="1" x14ac:dyDescent="0.2">
      <c r="A74" s="33" t="e">
        <f>IF(#REF!+#REF!+#REF!&gt;0,"a","b")</f>
        <v>#REF!</v>
      </c>
      <c r="B74" s="36">
        <v>7064</v>
      </c>
      <c r="C74" s="37" t="s">
        <v>989</v>
      </c>
      <c r="D74" s="50">
        <f>ხარჯები!C198-201.4</f>
        <v>4554.6000000000004</v>
      </c>
      <c r="E74" s="50">
        <f>ხარჯები!D198</f>
        <v>3951.6</v>
      </c>
      <c r="F74" s="50">
        <f>ხარჯები!E198</f>
        <v>3084.3</v>
      </c>
    </row>
    <row r="75" spans="1:11" s="39" customFormat="1" ht="18" customHeight="1" x14ac:dyDescent="0.2">
      <c r="A75" s="33" t="e">
        <f>IF(#REF!+#REF!+#REF!&gt;0,"a","b")</f>
        <v>#REF!</v>
      </c>
      <c r="B75" s="36">
        <v>7066</v>
      </c>
      <c r="C75" s="37" t="s">
        <v>990</v>
      </c>
      <c r="D75" s="50">
        <f>ხარჯები!C218+ხარჯები!C263+ხარჯები!C340+ხარჯები!C345+ხარჯები!C350+ხარჯები!C355-145.5</f>
        <v>2010.3999999999996</v>
      </c>
      <c r="E75" s="50">
        <f>ხარჯები!D218+ხარჯები!D263+ხარჯები!D340+ხარჯები!D345+ხარჯები!D350+ხარჯები!D355</f>
        <v>5718.9000000000005</v>
      </c>
      <c r="F75" s="50">
        <f>ხარჯები!E218+ხარჯები!E263+ხარჯები!E340+ხარჯები!E345+ხარჯები!E350+ხარჯები!E355</f>
        <v>2696</v>
      </c>
    </row>
    <row r="76" spans="1:11" s="53" customFormat="1" ht="21" customHeight="1" x14ac:dyDescent="0.2">
      <c r="A76" s="33" t="e">
        <f>IF(#REF!+#REF!+#REF!&gt;0,"a","b")</f>
        <v>#REF!</v>
      </c>
      <c r="B76" s="34">
        <v>707</v>
      </c>
      <c r="C76" s="34" t="s">
        <v>238</v>
      </c>
      <c r="D76" s="35">
        <f>D77+D78</f>
        <v>961.89999999999986</v>
      </c>
      <c r="E76" s="35">
        <f>E77+E78</f>
        <v>1101</v>
      </c>
      <c r="F76" s="35">
        <f>F77+F78</f>
        <v>1262</v>
      </c>
    </row>
    <row r="77" spans="1:11" s="39" customFormat="1" ht="21" customHeight="1" x14ac:dyDescent="0.2">
      <c r="A77" s="33" t="e">
        <f>IF(#REF!+#REF!+#REF!&gt;0,"a","b")</f>
        <v>#REF!</v>
      </c>
      <c r="B77" s="36">
        <v>7074</v>
      </c>
      <c r="C77" s="37" t="s">
        <v>991</v>
      </c>
      <c r="D77" s="50">
        <f>ხარჯები!C612</f>
        <v>147.9</v>
      </c>
      <c r="E77" s="50">
        <f>ხარჯები!D612</f>
        <v>150</v>
      </c>
      <c r="F77" s="50">
        <f>ხარჯები!E612</f>
        <v>200</v>
      </c>
    </row>
    <row r="78" spans="1:11" s="39" customFormat="1" ht="15.75" customHeight="1" x14ac:dyDescent="0.2">
      <c r="A78" s="33" t="e">
        <f>IF(#REF!+#REF!+#REF!&gt;0,"a","b")</f>
        <v>#REF!</v>
      </c>
      <c r="B78" s="36">
        <v>7076</v>
      </c>
      <c r="C78" s="37" t="s">
        <v>992</v>
      </c>
      <c r="D78" s="50">
        <f>ხარჯები!C619+ხარჯები!C623+ხარჯები!C627+ხარჯები!C631+ხარჯები!C634-65.2</f>
        <v>813.99999999999989</v>
      </c>
      <c r="E78" s="50">
        <f>ხარჯები!D619+ხარჯები!D623+ხარჯები!D627+ხარჯები!D631+ხარჯები!D634</f>
        <v>951</v>
      </c>
      <c r="F78" s="50">
        <f>ხარჯები!E619+ხარჯები!E623+ხარჯები!E627+ხარჯები!E631+ხარჯები!E634</f>
        <v>1062</v>
      </c>
    </row>
    <row r="79" spans="1:11" ht="15" x14ac:dyDescent="0.2">
      <c r="A79" s="33" t="e">
        <f>IF(#REF!+#REF!+#REF!&gt;0,"a","b")</f>
        <v>#REF!</v>
      </c>
      <c r="B79" s="34">
        <v>708</v>
      </c>
      <c r="C79" s="34" t="s">
        <v>993</v>
      </c>
      <c r="D79" s="35">
        <f>D80+D81+D82+D83</f>
        <v>13478.500000000002</v>
      </c>
      <c r="E79" s="35">
        <f>E80+E81+E82+E83</f>
        <v>13753.699999999999</v>
      </c>
      <c r="F79" s="35">
        <f>F80+F81+F82+F83</f>
        <v>13864</v>
      </c>
      <c r="H79" s="54"/>
      <c r="K79" s="54"/>
    </row>
    <row r="80" spans="1:11" s="39" customFormat="1" ht="15" x14ac:dyDescent="0.2">
      <c r="A80" s="33" t="e">
        <f>IF(#REF!+#REF!+#REF!&gt;0,"a","b")</f>
        <v>#REF!</v>
      </c>
      <c r="B80" s="36">
        <v>7081</v>
      </c>
      <c r="C80" s="37" t="s">
        <v>994</v>
      </c>
      <c r="D80" s="50">
        <f>ხარჯები!C468-163.5</f>
        <v>7376.8000000000011</v>
      </c>
      <c r="E80" s="50">
        <f>ხარჯები!D468</f>
        <v>7145.9</v>
      </c>
      <c r="F80" s="50">
        <f>ხარჯები!E468</f>
        <v>6867</v>
      </c>
    </row>
    <row r="81" spans="1:6" s="39" customFormat="1" ht="15" x14ac:dyDescent="0.2">
      <c r="A81" s="33" t="e">
        <f>IF(#REF!+#REF!+#REF!&gt;0,"a","b")</f>
        <v>#REF!</v>
      </c>
      <c r="B81" s="36">
        <v>7082</v>
      </c>
      <c r="C81" s="37" t="s">
        <v>995</v>
      </c>
      <c r="D81" s="51">
        <f>ხარჯები!C533-71.2</f>
        <v>5925.6</v>
      </c>
      <c r="E81" s="51">
        <f>ხარჯები!D533</f>
        <v>6277.7999999999993</v>
      </c>
      <c r="F81" s="51">
        <f>ხარჯები!E533</f>
        <v>6700</v>
      </c>
    </row>
    <row r="82" spans="1:6" s="39" customFormat="1" ht="15" x14ac:dyDescent="0.2">
      <c r="A82" s="33" t="e">
        <f>IF(#REF!+#REF!+#REF!&gt;0,"a","b")</f>
        <v>#REF!</v>
      </c>
      <c r="B82" s="36">
        <v>7083</v>
      </c>
      <c r="C82" s="37" t="s">
        <v>996</v>
      </c>
      <c r="D82" s="50">
        <f>ხარჯები!C108</f>
        <v>91</v>
      </c>
      <c r="E82" s="50">
        <f>ხარჯები!D108</f>
        <v>120</v>
      </c>
      <c r="F82" s="50">
        <f>ხარჯები!E108</f>
        <v>100</v>
      </c>
    </row>
    <row r="83" spans="1:6" s="39" customFormat="1" ht="15" x14ac:dyDescent="0.2">
      <c r="A83" s="33" t="e">
        <f>IF(#REF!+#REF!+#REF!&gt;0,"a","b")</f>
        <v>#REF!</v>
      </c>
      <c r="B83" s="36">
        <v>7084</v>
      </c>
      <c r="C83" s="37" t="s">
        <v>997</v>
      </c>
      <c r="D83" s="52">
        <f>ხარჯები!C586-17.8</f>
        <v>85.100000000000009</v>
      </c>
      <c r="E83" s="52">
        <f>ხარჯები!D586</f>
        <v>210</v>
      </c>
      <c r="F83" s="52">
        <f>ხარჯები!E586</f>
        <v>197</v>
      </c>
    </row>
    <row r="84" spans="1:6" s="39" customFormat="1" ht="30" hidden="1" x14ac:dyDescent="0.2">
      <c r="A84" s="33" t="e">
        <f>IF(#REF!+#REF!+#REF!&gt;0,"a","b")</f>
        <v>#REF!</v>
      </c>
      <c r="B84" s="36">
        <v>7085</v>
      </c>
      <c r="C84" s="37" t="s">
        <v>998</v>
      </c>
      <c r="D84" s="49"/>
      <c r="E84" s="49"/>
      <c r="F84" s="49"/>
    </row>
    <row r="85" spans="1:6" s="39" customFormat="1" ht="30" hidden="1" x14ac:dyDescent="0.2">
      <c r="A85" s="33" t="e">
        <f>IF(#REF!+#REF!+#REF!&gt;0,"a","b")</f>
        <v>#REF!</v>
      </c>
      <c r="B85" s="36">
        <v>7086</v>
      </c>
      <c r="C85" s="37" t="s">
        <v>999</v>
      </c>
      <c r="D85" s="50"/>
      <c r="E85" s="50"/>
      <c r="F85" s="50"/>
    </row>
    <row r="86" spans="1:6" ht="15" x14ac:dyDescent="0.2">
      <c r="A86" s="33" t="e">
        <f>IF(#REF!+#REF!+#REF!&gt;0,"a","b")</f>
        <v>#REF!</v>
      </c>
      <c r="B86" s="34">
        <v>709</v>
      </c>
      <c r="C86" s="34" t="s">
        <v>7</v>
      </c>
      <c r="D86" s="35">
        <f>D87+D97</f>
        <v>9742.1</v>
      </c>
      <c r="E86" s="35">
        <f>E87+E97</f>
        <v>10853.1</v>
      </c>
      <c r="F86" s="35">
        <f>F87+F97</f>
        <v>11000</v>
      </c>
    </row>
    <row r="87" spans="1:6" s="39" customFormat="1" ht="15" x14ac:dyDescent="0.2">
      <c r="A87" s="33" t="e">
        <f>IF(#REF!+#REF!+#REF!&gt;0,"a","b")</f>
        <v>#REF!</v>
      </c>
      <c r="B87" s="36">
        <v>7091</v>
      </c>
      <c r="C87" s="37" t="s">
        <v>1000</v>
      </c>
      <c r="D87" s="35">
        <f>ხარჯები!C439-158.3</f>
        <v>9251.7000000000007</v>
      </c>
      <c r="E87" s="35">
        <f>ხარჯები!D439</f>
        <v>10000</v>
      </c>
      <c r="F87" s="35">
        <f>ხარჯები!E439</f>
        <v>10850</v>
      </c>
    </row>
    <row r="88" spans="1:6" s="55" customFormat="1" ht="15" hidden="1" x14ac:dyDescent="0.2">
      <c r="A88" s="33" t="e">
        <f>IF(#REF!+#REF!+#REF!&gt;0,"a","b")</f>
        <v>#REF!</v>
      </c>
      <c r="B88" s="40">
        <v>70921</v>
      </c>
      <c r="C88" s="41" t="s">
        <v>1001</v>
      </c>
      <c r="D88" s="49"/>
      <c r="E88" s="49"/>
      <c r="F88" s="49"/>
    </row>
    <row r="89" spans="1:6" s="55" customFormat="1" ht="15" hidden="1" x14ac:dyDescent="0.2">
      <c r="A89" s="33" t="e">
        <f>IF(#REF!+#REF!+#REF!&gt;0,"a","b")</f>
        <v>#REF!</v>
      </c>
      <c r="B89" s="40">
        <v>70922</v>
      </c>
      <c r="C89" s="41" t="s">
        <v>1002</v>
      </c>
      <c r="D89" s="49"/>
      <c r="E89" s="49"/>
      <c r="F89" s="49"/>
    </row>
    <row r="90" spans="1:6" s="39" customFormat="1" ht="15" hidden="1" x14ac:dyDescent="0.2">
      <c r="A90" s="33" t="e">
        <f>IF(#REF!+#REF!+#REF!&gt;0,"a","b")</f>
        <v>#REF!</v>
      </c>
      <c r="B90" s="36">
        <v>7093</v>
      </c>
      <c r="C90" s="37" t="s">
        <v>1003</v>
      </c>
      <c r="D90" s="49"/>
      <c r="E90" s="49"/>
      <c r="F90" s="49"/>
    </row>
    <row r="91" spans="1:6" s="39" customFormat="1" ht="15" hidden="1" x14ac:dyDescent="0.2">
      <c r="A91" s="33" t="e">
        <f>IF(#REF!+#REF!+#REF!&gt;0,"a","b")</f>
        <v>#REF!</v>
      </c>
      <c r="B91" s="36">
        <v>7094</v>
      </c>
      <c r="C91" s="37" t="s">
        <v>1004</v>
      </c>
      <c r="D91" s="35"/>
      <c r="E91" s="35"/>
      <c r="F91" s="35"/>
    </row>
    <row r="92" spans="1:6" s="55" customFormat="1" ht="15" hidden="1" x14ac:dyDescent="0.2">
      <c r="A92" s="33" t="e">
        <f>IF(#REF!+#REF!+#REF!&gt;0,"a","b")</f>
        <v>#REF!</v>
      </c>
      <c r="B92" s="40">
        <v>70941</v>
      </c>
      <c r="C92" s="41" t="s">
        <v>1005</v>
      </c>
      <c r="D92" s="49"/>
      <c r="E92" s="49"/>
      <c r="F92" s="49"/>
    </row>
    <row r="93" spans="1:6" s="43" customFormat="1" ht="16.5" hidden="1" x14ac:dyDescent="0.25">
      <c r="A93" s="33" t="e">
        <f>IF(#REF!+#REF!+#REF!&gt;0,"a","b")</f>
        <v>#REF!</v>
      </c>
      <c r="B93" s="40">
        <v>70942</v>
      </c>
      <c r="C93" s="41" t="s">
        <v>1006</v>
      </c>
      <c r="D93" s="48"/>
      <c r="E93" s="48"/>
      <c r="F93" s="48"/>
    </row>
    <row r="94" spans="1:6" s="39" customFormat="1" ht="15" hidden="1" x14ac:dyDescent="0.2">
      <c r="A94" s="33" t="e">
        <f>IF(#REF!+#REF!+#REF!&gt;0,"a","b")</f>
        <v>#REF!</v>
      </c>
      <c r="B94" s="36">
        <v>7095</v>
      </c>
      <c r="C94" s="37" t="s">
        <v>1007</v>
      </c>
      <c r="D94" s="49"/>
      <c r="E94" s="49"/>
      <c r="F94" s="49"/>
    </row>
    <row r="95" spans="1:6" s="39" customFormat="1" ht="15" hidden="1" x14ac:dyDescent="0.2">
      <c r="A95" s="33" t="e">
        <f>IF(#REF!+#REF!+#REF!&gt;0,"a","b")</f>
        <v>#REF!</v>
      </c>
      <c r="B95" s="36">
        <v>7096</v>
      </c>
      <c r="C95" s="37" t="s">
        <v>1008</v>
      </c>
      <c r="D95" s="49"/>
      <c r="E95" s="49"/>
      <c r="F95" s="49"/>
    </row>
    <row r="96" spans="1:6" s="39" customFormat="1" ht="15" hidden="1" x14ac:dyDescent="0.2">
      <c r="A96" s="33" t="e">
        <f>IF(#REF!+#REF!+#REF!&gt;0,"a","b")</f>
        <v>#REF!</v>
      </c>
      <c r="B96" s="36">
        <v>7097</v>
      </c>
      <c r="C96" s="37" t="s">
        <v>1009</v>
      </c>
      <c r="D96" s="49"/>
      <c r="E96" s="49"/>
      <c r="F96" s="49"/>
    </row>
    <row r="97" spans="1:6" s="39" customFormat="1" ht="21" customHeight="1" x14ac:dyDescent="0.2">
      <c r="A97" s="33" t="e">
        <f>IF(#REF!+#REF!+#REF!&gt;0,"a","b")</f>
        <v>#REF!</v>
      </c>
      <c r="B97" s="36">
        <v>7098</v>
      </c>
      <c r="C97" s="37" t="s">
        <v>1010</v>
      </c>
      <c r="D97" s="35">
        <f>ხარჯები!C448+ხარჯები!C450-10.2</f>
        <v>490.40000000000003</v>
      </c>
      <c r="E97" s="35">
        <f>ხარჯები!D448+ხარჯები!D450</f>
        <v>853.1</v>
      </c>
      <c r="F97" s="35">
        <f>ხარჯები!E448+ხარჯები!E450</f>
        <v>150</v>
      </c>
    </row>
    <row r="98" spans="1:6" ht="28.5" customHeight="1" x14ac:dyDescent="0.2">
      <c r="A98" s="33" t="e">
        <f>IF(#REF!+#REF!+#REF!&gt;0,"a","b")</f>
        <v>#REF!</v>
      </c>
      <c r="B98" s="34">
        <v>710</v>
      </c>
      <c r="C98" s="34" t="s">
        <v>1011</v>
      </c>
      <c r="D98" s="35">
        <f>D109</f>
        <v>5302.4999999999991</v>
      </c>
      <c r="E98" s="35">
        <f>E109</f>
        <v>3212.4</v>
      </c>
      <c r="F98" s="35">
        <f>F109</f>
        <v>3666.2</v>
      </c>
    </row>
    <row r="99" spans="1:6" s="39" customFormat="1" ht="30" hidden="1" x14ac:dyDescent="0.2">
      <c r="A99" s="33" t="e">
        <f>IF(#REF!+#REF!+#REF!&gt;0,"a","b")</f>
        <v>#REF!</v>
      </c>
      <c r="B99" s="36">
        <v>7101</v>
      </c>
      <c r="C99" s="37" t="s">
        <v>1012</v>
      </c>
      <c r="D99" s="35">
        <v>0</v>
      </c>
      <c r="E99" s="35"/>
      <c r="F99" s="35"/>
    </row>
    <row r="100" spans="1:6" s="43" customFormat="1" ht="16.5" hidden="1" x14ac:dyDescent="0.25">
      <c r="A100" s="33" t="e">
        <f>IF(#REF!+#REF!+#REF!&gt;0,"a","b")</f>
        <v>#REF!</v>
      </c>
      <c r="B100" s="40">
        <v>71011</v>
      </c>
      <c r="C100" s="41" t="s">
        <v>1013</v>
      </c>
      <c r="D100" s="48"/>
      <c r="E100" s="48"/>
      <c r="F100" s="48"/>
    </row>
    <row r="101" spans="1:6" s="43" customFormat="1" ht="16.5" hidden="1" x14ac:dyDescent="0.25">
      <c r="A101" s="33" t="e">
        <f>IF(#REF!+#REF!+#REF!&gt;0,"a","b")</f>
        <v>#REF!</v>
      </c>
      <c r="B101" s="40">
        <v>71012</v>
      </c>
      <c r="C101" s="41" t="s">
        <v>1014</v>
      </c>
      <c r="D101" s="48"/>
      <c r="E101" s="48"/>
      <c r="F101" s="48"/>
    </row>
    <row r="102" spans="1:6" s="39" customFormat="1" ht="15" hidden="1" x14ac:dyDescent="0.2">
      <c r="A102" s="33" t="e">
        <f>IF(#REF!+#REF!+#REF!&gt;0,"a","b")</f>
        <v>#REF!</v>
      </c>
      <c r="B102" s="36">
        <v>7102</v>
      </c>
      <c r="C102" s="37" t="s">
        <v>1015</v>
      </c>
      <c r="D102" s="49"/>
      <c r="E102" s="49"/>
      <c r="F102" s="49"/>
    </row>
    <row r="103" spans="1:6" s="39" customFormat="1" ht="15" hidden="1" x14ac:dyDescent="0.2">
      <c r="A103" s="33" t="e">
        <f>IF(#REF!+#REF!+#REF!&gt;0,"a","b")</f>
        <v>#REF!</v>
      </c>
      <c r="B103" s="36">
        <v>7103</v>
      </c>
      <c r="C103" s="37" t="s">
        <v>1016</v>
      </c>
      <c r="D103" s="49"/>
      <c r="E103" s="49"/>
      <c r="F103" s="49"/>
    </row>
    <row r="104" spans="1:6" s="39" customFormat="1" ht="15" hidden="1" x14ac:dyDescent="0.2">
      <c r="A104" s="33" t="e">
        <f>IF(#REF!+#REF!+#REF!&gt;0,"a","b")</f>
        <v>#REF!</v>
      </c>
      <c r="B104" s="36">
        <v>7104</v>
      </c>
      <c r="C104" s="37" t="s">
        <v>1017</v>
      </c>
      <c r="D104" s="50"/>
      <c r="E104" s="50"/>
      <c r="F104" s="50"/>
    </row>
    <row r="105" spans="1:6" s="39" customFormat="1" ht="15" hidden="1" x14ac:dyDescent="0.2">
      <c r="A105" s="33" t="e">
        <f>IF(#REF!+#REF!+#REF!&gt;0,"a","b")</f>
        <v>#REF!</v>
      </c>
      <c r="B105" s="36">
        <v>7105</v>
      </c>
      <c r="C105" s="37" t="s">
        <v>1018</v>
      </c>
      <c r="D105" s="51"/>
      <c r="E105" s="51"/>
      <c r="F105" s="51"/>
    </row>
    <row r="106" spans="1:6" s="39" customFormat="1" ht="15" hidden="1" x14ac:dyDescent="0.2">
      <c r="A106" s="33" t="e">
        <f>IF(#REF!+#REF!+#REF!&gt;0,"a","b")</f>
        <v>#REF!</v>
      </c>
      <c r="B106" s="36">
        <v>7106</v>
      </c>
      <c r="C106" s="37" t="s">
        <v>1019</v>
      </c>
      <c r="D106" s="49"/>
      <c r="E106" s="49"/>
      <c r="F106" s="49"/>
    </row>
    <row r="107" spans="1:6" s="39" customFormat="1" ht="30" hidden="1" x14ac:dyDescent="0.2">
      <c r="A107" s="33" t="e">
        <f>IF(#REF!+#REF!+#REF!&gt;0,"a","b")</f>
        <v>#REF!</v>
      </c>
      <c r="B107" s="36">
        <v>7107</v>
      </c>
      <c r="C107" s="37" t="s">
        <v>1020</v>
      </c>
      <c r="D107" s="51"/>
      <c r="E107" s="51"/>
      <c r="F107" s="51"/>
    </row>
    <row r="108" spans="1:6" s="39" customFormat="1" ht="15" hidden="1" customHeight="1" x14ac:dyDescent="0.2">
      <c r="A108" s="33" t="e">
        <f>IF(#REF!+#REF!+#REF!&gt;0,"a","b")</f>
        <v>#REF!</v>
      </c>
      <c r="B108" s="36">
        <v>7108</v>
      </c>
      <c r="C108" s="37" t="s">
        <v>1021</v>
      </c>
      <c r="D108" s="49"/>
      <c r="E108" s="49"/>
      <c r="F108" s="49"/>
    </row>
    <row r="109" spans="1:6" s="39" customFormat="1" ht="15" x14ac:dyDescent="0.2">
      <c r="A109" s="33" t="e">
        <f>IF(#REF!+#REF!+#REF!&gt;0,"a","b")</f>
        <v>#REF!</v>
      </c>
      <c r="B109" s="36">
        <v>7109</v>
      </c>
      <c r="C109" s="37" t="s">
        <v>1022</v>
      </c>
      <c r="D109" s="50">
        <f>ხარჯები!C637-85.4</f>
        <v>5302.4999999999991</v>
      </c>
      <c r="E109" s="50">
        <f>ხარჯები!D637</f>
        <v>3212.4</v>
      </c>
      <c r="F109" s="50">
        <f>ხარჯები!E637</f>
        <v>3666.2</v>
      </c>
    </row>
    <row r="110" spans="1:6" s="58" customFormat="1" ht="15" x14ac:dyDescent="0.25">
      <c r="A110" s="33" t="e">
        <f>IF(#REF!+#REF!+#REF!&gt;0,"a","b")</f>
        <v>#REF!</v>
      </c>
      <c r="B110" s="56"/>
      <c r="C110" s="34" t="s">
        <v>339</v>
      </c>
      <c r="D110" s="57">
        <f>D5+D26+D64+D71+D76+D79+D86+D98</f>
        <v>59024.2</v>
      </c>
      <c r="E110" s="57">
        <f>E5+E26+E64+E71+E76+E79+E86+E98</f>
        <v>66006.599999999991</v>
      </c>
      <c r="F110" s="57">
        <f>F5+F26+F64+F71+F76+F79+F86+F98</f>
        <v>54465.2</v>
      </c>
    </row>
    <row r="111" spans="1:6" ht="15" x14ac:dyDescent="0.25">
      <c r="A111" s="33"/>
      <c r="B111" s="59"/>
      <c r="C111" s="59"/>
      <c r="D111" s="60">
        <v>60449.5</v>
      </c>
      <c r="E111" s="60">
        <v>66363.600000000006</v>
      </c>
      <c r="F111" s="60">
        <v>54813.8</v>
      </c>
    </row>
    <row r="112" spans="1:6" ht="15" x14ac:dyDescent="0.25">
      <c r="A112" s="33"/>
      <c r="B112" s="59"/>
      <c r="C112" s="59"/>
      <c r="D112" s="60">
        <f>D111-D110</f>
        <v>1425.3000000000029</v>
      </c>
      <c r="E112" s="60">
        <f>E111-E110</f>
        <v>357.00000000001455</v>
      </c>
      <c r="F112" s="60">
        <f>F111-F110</f>
        <v>348.60000000000582</v>
      </c>
    </row>
    <row r="113" spans="1:6" ht="15" x14ac:dyDescent="0.25">
      <c r="A113" s="33"/>
      <c r="B113" s="59"/>
      <c r="C113" s="59"/>
      <c r="D113" s="60"/>
      <c r="E113" s="60"/>
      <c r="F113" s="54"/>
    </row>
    <row r="114" spans="1:6" ht="15" x14ac:dyDescent="0.25">
      <c r="A114" s="33"/>
      <c r="B114" s="59"/>
      <c r="C114" s="59"/>
      <c r="D114" s="61"/>
      <c r="E114" s="61"/>
      <c r="F114" s="61"/>
    </row>
    <row r="115" spans="1:6" ht="32.25" customHeight="1" x14ac:dyDescent="0.2">
      <c r="B115" s="62"/>
      <c r="C115" s="63"/>
      <c r="D115" s="64"/>
      <c r="E115" s="64"/>
      <c r="F115" s="64"/>
    </row>
    <row r="116" spans="1:6" ht="15" x14ac:dyDescent="0.3">
      <c r="B116" s="65"/>
      <c r="C116" s="65"/>
      <c r="D116" s="65"/>
      <c r="E116" s="66"/>
    </row>
    <row r="117" spans="1:6" ht="15" x14ac:dyDescent="0.3">
      <c r="B117" s="65"/>
      <c r="C117" s="65"/>
      <c r="D117" s="54"/>
      <c r="E117" s="54"/>
      <c r="F117" s="54"/>
    </row>
    <row r="118" spans="1:6" ht="15" x14ac:dyDescent="0.3">
      <c r="B118" s="65"/>
      <c r="C118" s="65"/>
      <c r="D118" s="65"/>
      <c r="E118" s="66"/>
    </row>
    <row r="119" spans="1:6" ht="15" x14ac:dyDescent="0.3">
      <c r="B119" s="65"/>
      <c r="C119" s="65"/>
      <c r="D119" s="65"/>
      <c r="E119" s="66"/>
    </row>
    <row r="120" spans="1:6" ht="15" x14ac:dyDescent="0.3">
      <c r="B120" s="65"/>
      <c r="C120" s="65"/>
      <c r="D120" s="67">
        <f>F112-813</f>
        <v>-464.39999999999418</v>
      </c>
      <c r="E120" s="66"/>
    </row>
    <row r="121" spans="1:6" ht="15" x14ac:dyDescent="0.3">
      <c r="B121" s="65"/>
      <c r="C121" s="65"/>
      <c r="D121" s="65"/>
      <c r="E121" s="66"/>
    </row>
    <row r="122" spans="1:6" ht="15" x14ac:dyDescent="0.3">
      <c r="B122" s="65"/>
      <c r="C122" s="65"/>
      <c r="D122" s="65"/>
      <c r="E122" s="66"/>
    </row>
    <row r="123" spans="1:6" ht="15" x14ac:dyDescent="0.3">
      <c r="B123" s="65"/>
      <c r="C123" s="65"/>
      <c r="D123" s="65"/>
      <c r="E123" s="66"/>
    </row>
    <row r="124" spans="1:6" ht="15" x14ac:dyDescent="0.3">
      <c r="B124" s="65"/>
      <c r="C124" s="65"/>
      <c r="D124" s="65"/>
      <c r="E124" s="66"/>
    </row>
    <row r="125" spans="1:6" ht="15" x14ac:dyDescent="0.3">
      <c r="B125" s="65"/>
      <c r="C125" s="65"/>
      <c r="D125" s="65"/>
      <c r="E125" s="66"/>
    </row>
    <row r="126" spans="1:6" ht="15" x14ac:dyDescent="0.3">
      <c r="B126" s="65"/>
      <c r="C126" s="65"/>
      <c r="D126" s="65"/>
      <c r="E126" s="66"/>
    </row>
    <row r="127" spans="1:6" ht="15" x14ac:dyDescent="0.3">
      <c r="B127" s="65"/>
      <c r="C127" s="65"/>
      <c r="D127" s="65"/>
      <c r="E127" s="66"/>
    </row>
    <row r="128" spans="1:6" ht="15" x14ac:dyDescent="0.3">
      <c r="B128" s="65"/>
      <c r="C128" s="65"/>
      <c r="D128" s="65"/>
      <c r="E128" s="66"/>
    </row>
    <row r="129" spans="2:5" ht="15" x14ac:dyDescent="0.3">
      <c r="B129" s="65"/>
      <c r="C129" s="65"/>
      <c r="D129" s="65"/>
      <c r="E129" s="66"/>
    </row>
    <row r="130" spans="2:5" ht="15" x14ac:dyDescent="0.3">
      <c r="B130" s="65"/>
      <c r="C130" s="65"/>
      <c r="D130" s="65"/>
      <c r="E130" s="66"/>
    </row>
    <row r="131" spans="2:5" ht="15" x14ac:dyDescent="0.3">
      <c r="B131" s="65"/>
      <c r="C131" s="65"/>
      <c r="D131" s="65"/>
      <c r="E131" s="66"/>
    </row>
    <row r="132" spans="2:5" ht="15" x14ac:dyDescent="0.3">
      <c r="B132" s="65"/>
      <c r="C132" s="65"/>
      <c r="D132" s="65"/>
      <c r="E132" s="66"/>
    </row>
    <row r="133" spans="2:5" ht="15" x14ac:dyDescent="0.3">
      <c r="B133" s="65"/>
      <c r="C133" s="65"/>
      <c r="D133" s="65"/>
      <c r="E133" s="66"/>
    </row>
    <row r="134" spans="2:5" ht="15" x14ac:dyDescent="0.3">
      <c r="B134" s="65"/>
      <c r="C134" s="65"/>
      <c r="D134" s="65"/>
      <c r="E134" s="66"/>
    </row>
  </sheetData>
  <autoFilter ref="A3:C115"/>
  <mergeCells count="1">
    <mergeCell ref="B2:F2"/>
  </mergeCells>
  <conditionalFormatting sqref="A3:A122">
    <cfRule type="cellIs" priority="1" stopIfTrue="1" operator="equal">
      <formula>"a"</formula>
    </cfRule>
  </conditionalFormatting>
  <printOptions horizontalCentered="1"/>
  <pageMargins left="0.25" right="0.25" top="0.75" bottom="0.75" header="0.3" footer="0.3"/>
  <pageSetup scale="60" orientation="portrait" r:id="rId1"/>
  <headerFooter alignWithMargins="0">
    <oddHeader>&amp;R&amp;P</oddHeader>
    <oddFooter>&amp;C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F17"/>
  <sheetViews>
    <sheetView view="pageBreakPreview" zoomScale="75" zoomScaleNormal="75" zoomScaleSheetLayoutView="75" workbookViewId="0">
      <selection activeCell="C825" sqref="C825:G825"/>
    </sheetView>
  </sheetViews>
  <sheetFormatPr defaultRowHeight="15" x14ac:dyDescent="0.25"/>
  <cols>
    <col min="1" max="1" width="46" style="92" customWidth="1"/>
    <col min="2" max="2" width="12.5703125" style="99" customWidth="1"/>
    <col min="3" max="3" width="12.5703125" style="139" customWidth="1"/>
    <col min="4" max="4" width="12.5703125" style="92" customWidth="1"/>
    <col min="5" max="5" width="26.42578125" style="92" customWidth="1"/>
    <col min="6" max="6" width="14.85546875" style="92" customWidth="1"/>
    <col min="7" max="9" width="9.140625" style="92"/>
    <col min="10" max="10" width="9.28515625" style="92" bestFit="1" customWidth="1"/>
    <col min="11" max="11" width="17.140625" style="92" customWidth="1"/>
    <col min="12" max="254" width="9.140625" style="92"/>
    <col min="255" max="255" width="41.140625" style="92" customWidth="1"/>
    <col min="256" max="256" width="14.28515625" style="92" customWidth="1"/>
    <col min="257" max="257" width="13.140625" style="92" customWidth="1"/>
    <col min="258" max="258" width="15.140625" style="92" customWidth="1"/>
    <col min="259" max="259" width="15.28515625" style="92" customWidth="1"/>
    <col min="260" max="260" width="13.42578125" style="92" customWidth="1"/>
    <col min="261" max="261" width="16.42578125" style="92" customWidth="1"/>
    <col min="262" max="262" width="16.85546875" style="92" customWidth="1"/>
    <col min="263" max="265" width="9.140625" style="92"/>
    <col min="266" max="266" width="9.28515625" style="92" bestFit="1" customWidth="1"/>
    <col min="267" max="267" width="17.140625" style="92" customWidth="1"/>
    <col min="268" max="510" width="9.140625" style="92"/>
    <col min="511" max="511" width="41.140625" style="92" customWidth="1"/>
    <col min="512" max="512" width="14.28515625" style="92" customWidth="1"/>
    <col min="513" max="513" width="13.140625" style="92" customWidth="1"/>
    <col min="514" max="514" width="15.140625" style="92" customWidth="1"/>
    <col min="515" max="515" width="15.28515625" style="92" customWidth="1"/>
    <col min="516" max="516" width="13.42578125" style="92" customWidth="1"/>
    <col min="517" max="517" width="16.42578125" style="92" customWidth="1"/>
    <col min="518" max="518" width="16.85546875" style="92" customWidth="1"/>
    <col min="519" max="521" width="9.140625" style="92"/>
    <col min="522" max="522" width="9.28515625" style="92" bestFit="1" customWidth="1"/>
    <col min="523" max="523" width="17.140625" style="92" customWidth="1"/>
    <col min="524" max="766" width="9.140625" style="92"/>
    <col min="767" max="767" width="41.140625" style="92" customWidth="1"/>
    <col min="768" max="768" width="14.28515625" style="92" customWidth="1"/>
    <col min="769" max="769" width="13.140625" style="92" customWidth="1"/>
    <col min="770" max="770" width="15.140625" style="92" customWidth="1"/>
    <col min="771" max="771" width="15.28515625" style="92" customWidth="1"/>
    <col min="772" max="772" width="13.42578125" style="92" customWidth="1"/>
    <col min="773" max="773" width="16.42578125" style="92" customWidth="1"/>
    <col min="774" max="774" width="16.85546875" style="92" customWidth="1"/>
    <col min="775" max="777" width="9.140625" style="92"/>
    <col min="778" max="778" width="9.28515625" style="92" bestFit="1" customWidth="1"/>
    <col min="779" max="779" width="17.140625" style="92" customWidth="1"/>
    <col min="780" max="1022" width="9.140625" style="92"/>
    <col min="1023" max="1023" width="41.140625" style="92" customWidth="1"/>
    <col min="1024" max="1024" width="14.28515625" style="92" customWidth="1"/>
    <col min="1025" max="1025" width="13.140625" style="92" customWidth="1"/>
    <col min="1026" max="1026" width="15.140625" style="92" customWidth="1"/>
    <col min="1027" max="1027" width="15.28515625" style="92" customWidth="1"/>
    <col min="1028" max="1028" width="13.42578125" style="92" customWidth="1"/>
    <col min="1029" max="1029" width="16.42578125" style="92" customWidth="1"/>
    <col min="1030" max="1030" width="16.85546875" style="92" customWidth="1"/>
    <col min="1031" max="1033" width="9.140625" style="92"/>
    <col min="1034" max="1034" width="9.28515625" style="92" bestFit="1" customWidth="1"/>
    <col min="1035" max="1035" width="17.140625" style="92" customWidth="1"/>
    <col min="1036" max="1278" width="9.140625" style="92"/>
    <col min="1279" max="1279" width="41.140625" style="92" customWidth="1"/>
    <col min="1280" max="1280" width="14.28515625" style="92" customWidth="1"/>
    <col min="1281" max="1281" width="13.140625" style="92" customWidth="1"/>
    <col min="1282" max="1282" width="15.140625" style="92" customWidth="1"/>
    <col min="1283" max="1283" width="15.28515625" style="92" customWidth="1"/>
    <col min="1284" max="1284" width="13.42578125" style="92" customWidth="1"/>
    <col min="1285" max="1285" width="16.42578125" style="92" customWidth="1"/>
    <col min="1286" max="1286" width="16.85546875" style="92" customWidth="1"/>
    <col min="1287" max="1289" width="9.140625" style="92"/>
    <col min="1290" max="1290" width="9.28515625" style="92" bestFit="1" customWidth="1"/>
    <col min="1291" max="1291" width="17.140625" style="92" customWidth="1"/>
    <col min="1292" max="1534" width="9.140625" style="92"/>
    <col min="1535" max="1535" width="41.140625" style="92" customWidth="1"/>
    <col min="1536" max="1536" width="14.28515625" style="92" customWidth="1"/>
    <col min="1537" max="1537" width="13.140625" style="92" customWidth="1"/>
    <col min="1538" max="1538" width="15.140625" style="92" customWidth="1"/>
    <col min="1539" max="1539" width="15.28515625" style="92" customWidth="1"/>
    <col min="1540" max="1540" width="13.42578125" style="92" customWidth="1"/>
    <col min="1541" max="1541" width="16.42578125" style="92" customWidth="1"/>
    <col min="1542" max="1542" width="16.85546875" style="92" customWidth="1"/>
    <col min="1543" max="1545" width="9.140625" style="92"/>
    <col min="1546" max="1546" width="9.28515625" style="92" bestFit="1" customWidth="1"/>
    <col min="1547" max="1547" width="17.140625" style="92" customWidth="1"/>
    <col min="1548" max="1790" width="9.140625" style="92"/>
    <col min="1791" max="1791" width="41.140625" style="92" customWidth="1"/>
    <col min="1792" max="1792" width="14.28515625" style="92" customWidth="1"/>
    <col min="1793" max="1793" width="13.140625" style="92" customWidth="1"/>
    <col min="1794" max="1794" width="15.140625" style="92" customWidth="1"/>
    <col min="1795" max="1795" width="15.28515625" style="92" customWidth="1"/>
    <col min="1796" max="1796" width="13.42578125" style="92" customWidth="1"/>
    <col min="1797" max="1797" width="16.42578125" style="92" customWidth="1"/>
    <col min="1798" max="1798" width="16.85546875" style="92" customWidth="1"/>
    <col min="1799" max="1801" width="9.140625" style="92"/>
    <col min="1802" max="1802" width="9.28515625" style="92" bestFit="1" customWidth="1"/>
    <col min="1803" max="1803" width="17.140625" style="92" customWidth="1"/>
    <col min="1804" max="2046" width="9.140625" style="92"/>
    <col min="2047" max="2047" width="41.140625" style="92" customWidth="1"/>
    <col min="2048" max="2048" width="14.28515625" style="92" customWidth="1"/>
    <col min="2049" max="2049" width="13.140625" style="92" customWidth="1"/>
    <col min="2050" max="2050" width="15.140625" style="92" customWidth="1"/>
    <col min="2051" max="2051" width="15.28515625" style="92" customWidth="1"/>
    <col min="2052" max="2052" width="13.42578125" style="92" customWidth="1"/>
    <col min="2053" max="2053" width="16.42578125" style="92" customWidth="1"/>
    <col min="2054" max="2054" width="16.85546875" style="92" customWidth="1"/>
    <col min="2055" max="2057" width="9.140625" style="92"/>
    <col min="2058" max="2058" width="9.28515625" style="92" bestFit="1" customWidth="1"/>
    <col min="2059" max="2059" width="17.140625" style="92" customWidth="1"/>
    <col min="2060" max="2302" width="9.140625" style="92"/>
    <col min="2303" max="2303" width="41.140625" style="92" customWidth="1"/>
    <col min="2304" max="2304" width="14.28515625" style="92" customWidth="1"/>
    <col min="2305" max="2305" width="13.140625" style="92" customWidth="1"/>
    <col min="2306" max="2306" width="15.140625" style="92" customWidth="1"/>
    <col min="2307" max="2307" width="15.28515625" style="92" customWidth="1"/>
    <col min="2308" max="2308" width="13.42578125" style="92" customWidth="1"/>
    <col min="2309" max="2309" width="16.42578125" style="92" customWidth="1"/>
    <col min="2310" max="2310" width="16.85546875" style="92" customWidth="1"/>
    <col min="2311" max="2313" width="9.140625" style="92"/>
    <col min="2314" max="2314" width="9.28515625" style="92" bestFit="1" customWidth="1"/>
    <col min="2315" max="2315" width="17.140625" style="92" customWidth="1"/>
    <col min="2316" max="2558" width="9.140625" style="92"/>
    <col min="2559" max="2559" width="41.140625" style="92" customWidth="1"/>
    <col min="2560" max="2560" width="14.28515625" style="92" customWidth="1"/>
    <col min="2561" max="2561" width="13.140625" style="92" customWidth="1"/>
    <col min="2562" max="2562" width="15.140625" style="92" customWidth="1"/>
    <col min="2563" max="2563" width="15.28515625" style="92" customWidth="1"/>
    <col min="2564" max="2564" width="13.42578125" style="92" customWidth="1"/>
    <col min="2565" max="2565" width="16.42578125" style="92" customWidth="1"/>
    <col min="2566" max="2566" width="16.85546875" style="92" customWidth="1"/>
    <col min="2567" max="2569" width="9.140625" style="92"/>
    <col min="2570" max="2570" width="9.28515625" style="92" bestFit="1" customWidth="1"/>
    <col min="2571" max="2571" width="17.140625" style="92" customWidth="1"/>
    <col min="2572" max="2814" width="9.140625" style="92"/>
    <col min="2815" max="2815" width="41.140625" style="92" customWidth="1"/>
    <col min="2816" max="2816" width="14.28515625" style="92" customWidth="1"/>
    <col min="2817" max="2817" width="13.140625" style="92" customWidth="1"/>
    <col min="2818" max="2818" width="15.140625" style="92" customWidth="1"/>
    <col min="2819" max="2819" width="15.28515625" style="92" customWidth="1"/>
    <col min="2820" max="2820" width="13.42578125" style="92" customWidth="1"/>
    <col min="2821" max="2821" width="16.42578125" style="92" customWidth="1"/>
    <col min="2822" max="2822" width="16.85546875" style="92" customWidth="1"/>
    <col min="2823" max="2825" width="9.140625" style="92"/>
    <col min="2826" max="2826" width="9.28515625" style="92" bestFit="1" customWidth="1"/>
    <col min="2827" max="2827" width="17.140625" style="92" customWidth="1"/>
    <col min="2828" max="3070" width="9.140625" style="92"/>
    <col min="3071" max="3071" width="41.140625" style="92" customWidth="1"/>
    <col min="3072" max="3072" width="14.28515625" style="92" customWidth="1"/>
    <col min="3073" max="3073" width="13.140625" style="92" customWidth="1"/>
    <col min="3074" max="3074" width="15.140625" style="92" customWidth="1"/>
    <col min="3075" max="3075" width="15.28515625" style="92" customWidth="1"/>
    <col min="3076" max="3076" width="13.42578125" style="92" customWidth="1"/>
    <col min="3077" max="3077" width="16.42578125" style="92" customWidth="1"/>
    <col min="3078" max="3078" width="16.85546875" style="92" customWidth="1"/>
    <col min="3079" max="3081" width="9.140625" style="92"/>
    <col min="3082" max="3082" width="9.28515625" style="92" bestFit="1" customWidth="1"/>
    <col min="3083" max="3083" width="17.140625" style="92" customWidth="1"/>
    <col min="3084" max="3326" width="9.140625" style="92"/>
    <col min="3327" max="3327" width="41.140625" style="92" customWidth="1"/>
    <col min="3328" max="3328" width="14.28515625" style="92" customWidth="1"/>
    <col min="3329" max="3329" width="13.140625" style="92" customWidth="1"/>
    <col min="3330" max="3330" width="15.140625" style="92" customWidth="1"/>
    <col min="3331" max="3331" width="15.28515625" style="92" customWidth="1"/>
    <col min="3332" max="3332" width="13.42578125" style="92" customWidth="1"/>
    <col min="3333" max="3333" width="16.42578125" style="92" customWidth="1"/>
    <col min="3334" max="3334" width="16.85546875" style="92" customWidth="1"/>
    <col min="3335" max="3337" width="9.140625" style="92"/>
    <col min="3338" max="3338" width="9.28515625" style="92" bestFit="1" customWidth="1"/>
    <col min="3339" max="3339" width="17.140625" style="92" customWidth="1"/>
    <col min="3340" max="3582" width="9.140625" style="92"/>
    <col min="3583" max="3583" width="41.140625" style="92" customWidth="1"/>
    <col min="3584" max="3584" width="14.28515625" style="92" customWidth="1"/>
    <col min="3585" max="3585" width="13.140625" style="92" customWidth="1"/>
    <col min="3586" max="3586" width="15.140625" style="92" customWidth="1"/>
    <col min="3587" max="3587" width="15.28515625" style="92" customWidth="1"/>
    <col min="3588" max="3588" width="13.42578125" style="92" customWidth="1"/>
    <col min="3589" max="3589" width="16.42578125" style="92" customWidth="1"/>
    <col min="3590" max="3590" width="16.85546875" style="92" customWidth="1"/>
    <col min="3591" max="3593" width="9.140625" style="92"/>
    <col min="3594" max="3594" width="9.28515625" style="92" bestFit="1" customWidth="1"/>
    <col min="3595" max="3595" width="17.140625" style="92" customWidth="1"/>
    <col min="3596" max="3838" width="9.140625" style="92"/>
    <col min="3839" max="3839" width="41.140625" style="92" customWidth="1"/>
    <col min="3840" max="3840" width="14.28515625" style="92" customWidth="1"/>
    <col min="3841" max="3841" width="13.140625" style="92" customWidth="1"/>
    <col min="3842" max="3842" width="15.140625" style="92" customWidth="1"/>
    <col min="3843" max="3843" width="15.28515625" style="92" customWidth="1"/>
    <col min="3844" max="3844" width="13.42578125" style="92" customWidth="1"/>
    <col min="3845" max="3845" width="16.42578125" style="92" customWidth="1"/>
    <col min="3846" max="3846" width="16.85546875" style="92" customWidth="1"/>
    <col min="3847" max="3849" width="9.140625" style="92"/>
    <col min="3850" max="3850" width="9.28515625" style="92" bestFit="1" customWidth="1"/>
    <col min="3851" max="3851" width="17.140625" style="92" customWidth="1"/>
    <col min="3852" max="4094" width="9.140625" style="92"/>
    <col min="4095" max="4095" width="41.140625" style="92" customWidth="1"/>
    <col min="4096" max="4096" width="14.28515625" style="92" customWidth="1"/>
    <col min="4097" max="4097" width="13.140625" style="92" customWidth="1"/>
    <col min="4098" max="4098" width="15.140625" style="92" customWidth="1"/>
    <col min="4099" max="4099" width="15.28515625" style="92" customWidth="1"/>
    <col min="4100" max="4100" width="13.42578125" style="92" customWidth="1"/>
    <col min="4101" max="4101" width="16.42578125" style="92" customWidth="1"/>
    <col min="4102" max="4102" width="16.85546875" style="92" customWidth="1"/>
    <col min="4103" max="4105" width="9.140625" style="92"/>
    <col min="4106" max="4106" width="9.28515625" style="92" bestFit="1" customWidth="1"/>
    <col min="4107" max="4107" width="17.140625" style="92" customWidth="1"/>
    <col min="4108" max="4350" width="9.140625" style="92"/>
    <col min="4351" max="4351" width="41.140625" style="92" customWidth="1"/>
    <col min="4352" max="4352" width="14.28515625" style="92" customWidth="1"/>
    <col min="4353" max="4353" width="13.140625" style="92" customWidth="1"/>
    <col min="4354" max="4354" width="15.140625" style="92" customWidth="1"/>
    <col min="4355" max="4355" width="15.28515625" style="92" customWidth="1"/>
    <col min="4356" max="4356" width="13.42578125" style="92" customWidth="1"/>
    <col min="4357" max="4357" width="16.42578125" style="92" customWidth="1"/>
    <col min="4358" max="4358" width="16.85546875" style="92" customWidth="1"/>
    <col min="4359" max="4361" width="9.140625" style="92"/>
    <col min="4362" max="4362" width="9.28515625" style="92" bestFit="1" customWidth="1"/>
    <col min="4363" max="4363" width="17.140625" style="92" customWidth="1"/>
    <col min="4364" max="4606" width="9.140625" style="92"/>
    <col min="4607" max="4607" width="41.140625" style="92" customWidth="1"/>
    <col min="4608" max="4608" width="14.28515625" style="92" customWidth="1"/>
    <col min="4609" max="4609" width="13.140625" style="92" customWidth="1"/>
    <col min="4610" max="4610" width="15.140625" style="92" customWidth="1"/>
    <col min="4611" max="4611" width="15.28515625" style="92" customWidth="1"/>
    <col min="4612" max="4612" width="13.42578125" style="92" customWidth="1"/>
    <col min="4613" max="4613" width="16.42578125" style="92" customWidth="1"/>
    <col min="4614" max="4614" width="16.85546875" style="92" customWidth="1"/>
    <col min="4615" max="4617" width="9.140625" style="92"/>
    <col min="4618" max="4618" width="9.28515625" style="92" bestFit="1" customWidth="1"/>
    <col min="4619" max="4619" width="17.140625" style="92" customWidth="1"/>
    <col min="4620" max="4862" width="9.140625" style="92"/>
    <col min="4863" max="4863" width="41.140625" style="92" customWidth="1"/>
    <col min="4864" max="4864" width="14.28515625" style="92" customWidth="1"/>
    <col min="4865" max="4865" width="13.140625" style="92" customWidth="1"/>
    <col min="4866" max="4866" width="15.140625" style="92" customWidth="1"/>
    <col min="4867" max="4867" width="15.28515625" style="92" customWidth="1"/>
    <col min="4868" max="4868" width="13.42578125" style="92" customWidth="1"/>
    <col min="4869" max="4869" width="16.42578125" style="92" customWidth="1"/>
    <col min="4870" max="4870" width="16.85546875" style="92" customWidth="1"/>
    <col min="4871" max="4873" width="9.140625" style="92"/>
    <col min="4874" max="4874" width="9.28515625" style="92" bestFit="1" customWidth="1"/>
    <col min="4875" max="4875" width="17.140625" style="92" customWidth="1"/>
    <col min="4876" max="5118" width="9.140625" style="92"/>
    <col min="5119" max="5119" width="41.140625" style="92" customWidth="1"/>
    <col min="5120" max="5120" width="14.28515625" style="92" customWidth="1"/>
    <col min="5121" max="5121" width="13.140625" style="92" customWidth="1"/>
    <col min="5122" max="5122" width="15.140625" style="92" customWidth="1"/>
    <col min="5123" max="5123" width="15.28515625" style="92" customWidth="1"/>
    <col min="5124" max="5124" width="13.42578125" style="92" customWidth="1"/>
    <col min="5125" max="5125" width="16.42578125" style="92" customWidth="1"/>
    <col min="5126" max="5126" width="16.85546875" style="92" customWidth="1"/>
    <col min="5127" max="5129" width="9.140625" style="92"/>
    <col min="5130" max="5130" width="9.28515625" style="92" bestFit="1" customWidth="1"/>
    <col min="5131" max="5131" width="17.140625" style="92" customWidth="1"/>
    <col min="5132" max="5374" width="9.140625" style="92"/>
    <col min="5375" max="5375" width="41.140625" style="92" customWidth="1"/>
    <col min="5376" max="5376" width="14.28515625" style="92" customWidth="1"/>
    <col min="5377" max="5377" width="13.140625" style="92" customWidth="1"/>
    <col min="5378" max="5378" width="15.140625" style="92" customWidth="1"/>
    <col min="5379" max="5379" width="15.28515625" style="92" customWidth="1"/>
    <col min="5380" max="5380" width="13.42578125" style="92" customWidth="1"/>
    <col min="5381" max="5381" width="16.42578125" style="92" customWidth="1"/>
    <col min="5382" max="5382" width="16.85546875" style="92" customWidth="1"/>
    <col min="5383" max="5385" width="9.140625" style="92"/>
    <col min="5386" max="5386" width="9.28515625" style="92" bestFit="1" customWidth="1"/>
    <col min="5387" max="5387" width="17.140625" style="92" customWidth="1"/>
    <col min="5388" max="5630" width="9.140625" style="92"/>
    <col min="5631" max="5631" width="41.140625" style="92" customWidth="1"/>
    <col min="5632" max="5632" width="14.28515625" style="92" customWidth="1"/>
    <col min="5633" max="5633" width="13.140625" style="92" customWidth="1"/>
    <col min="5634" max="5634" width="15.140625" style="92" customWidth="1"/>
    <col min="5635" max="5635" width="15.28515625" style="92" customWidth="1"/>
    <col min="5636" max="5636" width="13.42578125" style="92" customWidth="1"/>
    <col min="5637" max="5637" width="16.42578125" style="92" customWidth="1"/>
    <col min="5638" max="5638" width="16.85546875" style="92" customWidth="1"/>
    <col min="5639" max="5641" width="9.140625" style="92"/>
    <col min="5642" max="5642" width="9.28515625" style="92" bestFit="1" customWidth="1"/>
    <col min="5643" max="5643" width="17.140625" style="92" customWidth="1"/>
    <col min="5644" max="5886" width="9.140625" style="92"/>
    <col min="5887" max="5887" width="41.140625" style="92" customWidth="1"/>
    <col min="5888" max="5888" width="14.28515625" style="92" customWidth="1"/>
    <col min="5889" max="5889" width="13.140625" style="92" customWidth="1"/>
    <col min="5890" max="5890" width="15.140625" style="92" customWidth="1"/>
    <col min="5891" max="5891" width="15.28515625" style="92" customWidth="1"/>
    <col min="5892" max="5892" width="13.42578125" style="92" customWidth="1"/>
    <col min="5893" max="5893" width="16.42578125" style="92" customWidth="1"/>
    <col min="5894" max="5894" width="16.85546875" style="92" customWidth="1"/>
    <col min="5895" max="5897" width="9.140625" style="92"/>
    <col min="5898" max="5898" width="9.28515625" style="92" bestFit="1" customWidth="1"/>
    <col min="5899" max="5899" width="17.140625" style="92" customWidth="1"/>
    <col min="5900" max="6142" width="9.140625" style="92"/>
    <col min="6143" max="6143" width="41.140625" style="92" customWidth="1"/>
    <col min="6144" max="6144" width="14.28515625" style="92" customWidth="1"/>
    <col min="6145" max="6145" width="13.140625" style="92" customWidth="1"/>
    <col min="6146" max="6146" width="15.140625" style="92" customWidth="1"/>
    <col min="6147" max="6147" width="15.28515625" style="92" customWidth="1"/>
    <col min="6148" max="6148" width="13.42578125" style="92" customWidth="1"/>
    <col min="6149" max="6149" width="16.42578125" style="92" customWidth="1"/>
    <col min="6150" max="6150" width="16.85546875" style="92" customWidth="1"/>
    <col min="6151" max="6153" width="9.140625" style="92"/>
    <col min="6154" max="6154" width="9.28515625" style="92" bestFit="1" customWidth="1"/>
    <col min="6155" max="6155" width="17.140625" style="92" customWidth="1"/>
    <col min="6156" max="6398" width="9.140625" style="92"/>
    <col min="6399" max="6399" width="41.140625" style="92" customWidth="1"/>
    <col min="6400" max="6400" width="14.28515625" style="92" customWidth="1"/>
    <col min="6401" max="6401" width="13.140625" style="92" customWidth="1"/>
    <col min="6402" max="6402" width="15.140625" style="92" customWidth="1"/>
    <col min="6403" max="6403" width="15.28515625" style="92" customWidth="1"/>
    <col min="6404" max="6404" width="13.42578125" style="92" customWidth="1"/>
    <col min="6405" max="6405" width="16.42578125" style="92" customWidth="1"/>
    <col min="6406" max="6406" width="16.85546875" style="92" customWidth="1"/>
    <col min="6407" max="6409" width="9.140625" style="92"/>
    <col min="6410" max="6410" width="9.28515625" style="92" bestFit="1" customWidth="1"/>
    <col min="6411" max="6411" width="17.140625" style="92" customWidth="1"/>
    <col min="6412" max="6654" width="9.140625" style="92"/>
    <col min="6655" max="6655" width="41.140625" style="92" customWidth="1"/>
    <col min="6656" max="6656" width="14.28515625" style="92" customWidth="1"/>
    <col min="6657" max="6657" width="13.140625" style="92" customWidth="1"/>
    <col min="6658" max="6658" width="15.140625" style="92" customWidth="1"/>
    <col min="6659" max="6659" width="15.28515625" style="92" customWidth="1"/>
    <col min="6660" max="6660" width="13.42578125" style="92" customWidth="1"/>
    <col min="6661" max="6661" width="16.42578125" style="92" customWidth="1"/>
    <col min="6662" max="6662" width="16.85546875" style="92" customWidth="1"/>
    <col min="6663" max="6665" width="9.140625" style="92"/>
    <col min="6666" max="6666" width="9.28515625" style="92" bestFit="1" customWidth="1"/>
    <col min="6667" max="6667" width="17.140625" style="92" customWidth="1"/>
    <col min="6668" max="6910" width="9.140625" style="92"/>
    <col min="6911" max="6911" width="41.140625" style="92" customWidth="1"/>
    <col min="6912" max="6912" width="14.28515625" style="92" customWidth="1"/>
    <col min="6913" max="6913" width="13.140625" style="92" customWidth="1"/>
    <col min="6914" max="6914" width="15.140625" style="92" customWidth="1"/>
    <col min="6915" max="6915" width="15.28515625" style="92" customWidth="1"/>
    <col min="6916" max="6916" width="13.42578125" style="92" customWidth="1"/>
    <col min="6917" max="6917" width="16.42578125" style="92" customWidth="1"/>
    <col min="6918" max="6918" width="16.85546875" style="92" customWidth="1"/>
    <col min="6919" max="6921" width="9.140625" style="92"/>
    <col min="6922" max="6922" width="9.28515625" style="92" bestFit="1" customWidth="1"/>
    <col min="6923" max="6923" width="17.140625" style="92" customWidth="1"/>
    <col min="6924" max="7166" width="9.140625" style="92"/>
    <col min="7167" max="7167" width="41.140625" style="92" customWidth="1"/>
    <col min="7168" max="7168" width="14.28515625" style="92" customWidth="1"/>
    <col min="7169" max="7169" width="13.140625" style="92" customWidth="1"/>
    <col min="7170" max="7170" width="15.140625" style="92" customWidth="1"/>
    <col min="7171" max="7171" width="15.28515625" style="92" customWidth="1"/>
    <col min="7172" max="7172" width="13.42578125" style="92" customWidth="1"/>
    <col min="7173" max="7173" width="16.42578125" style="92" customWidth="1"/>
    <col min="7174" max="7174" width="16.85546875" style="92" customWidth="1"/>
    <col min="7175" max="7177" width="9.140625" style="92"/>
    <col min="7178" max="7178" width="9.28515625" style="92" bestFit="1" customWidth="1"/>
    <col min="7179" max="7179" width="17.140625" style="92" customWidth="1"/>
    <col min="7180" max="7422" width="9.140625" style="92"/>
    <col min="7423" max="7423" width="41.140625" style="92" customWidth="1"/>
    <col min="7424" max="7424" width="14.28515625" style="92" customWidth="1"/>
    <col min="7425" max="7425" width="13.140625" style="92" customWidth="1"/>
    <col min="7426" max="7426" width="15.140625" style="92" customWidth="1"/>
    <col min="7427" max="7427" width="15.28515625" style="92" customWidth="1"/>
    <col min="7428" max="7428" width="13.42578125" style="92" customWidth="1"/>
    <col min="7429" max="7429" width="16.42578125" style="92" customWidth="1"/>
    <col min="7430" max="7430" width="16.85546875" style="92" customWidth="1"/>
    <col min="7431" max="7433" width="9.140625" style="92"/>
    <col min="7434" max="7434" width="9.28515625" style="92" bestFit="1" customWidth="1"/>
    <col min="7435" max="7435" width="17.140625" style="92" customWidth="1"/>
    <col min="7436" max="7678" width="9.140625" style="92"/>
    <col min="7679" max="7679" width="41.140625" style="92" customWidth="1"/>
    <col min="7680" max="7680" width="14.28515625" style="92" customWidth="1"/>
    <col min="7681" max="7681" width="13.140625" style="92" customWidth="1"/>
    <col min="7682" max="7682" width="15.140625" style="92" customWidth="1"/>
    <col min="7683" max="7683" width="15.28515625" style="92" customWidth="1"/>
    <col min="7684" max="7684" width="13.42578125" style="92" customWidth="1"/>
    <col min="7685" max="7685" width="16.42578125" style="92" customWidth="1"/>
    <col min="7686" max="7686" width="16.85546875" style="92" customWidth="1"/>
    <col min="7687" max="7689" width="9.140625" style="92"/>
    <col min="7690" max="7690" width="9.28515625" style="92" bestFit="1" customWidth="1"/>
    <col min="7691" max="7691" width="17.140625" style="92" customWidth="1"/>
    <col min="7692" max="7934" width="9.140625" style="92"/>
    <col min="7935" max="7935" width="41.140625" style="92" customWidth="1"/>
    <col min="7936" max="7936" width="14.28515625" style="92" customWidth="1"/>
    <col min="7937" max="7937" width="13.140625" style="92" customWidth="1"/>
    <col min="7938" max="7938" width="15.140625" style="92" customWidth="1"/>
    <col min="7939" max="7939" width="15.28515625" style="92" customWidth="1"/>
    <col min="7940" max="7940" width="13.42578125" style="92" customWidth="1"/>
    <col min="7941" max="7941" width="16.42578125" style="92" customWidth="1"/>
    <col min="7942" max="7942" width="16.85546875" style="92" customWidth="1"/>
    <col min="7943" max="7945" width="9.140625" style="92"/>
    <col min="7946" max="7946" width="9.28515625" style="92" bestFit="1" customWidth="1"/>
    <col min="7947" max="7947" width="17.140625" style="92" customWidth="1"/>
    <col min="7948" max="8190" width="9.140625" style="92"/>
    <col min="8191" max="8191" width="41.140625" style="92" customWidth="1"/>
    <col min="8192" max="8192" width="14.28515625" style="92" customWidth="1"/>
    <col min="8193" max="8193" width="13.140625" style="92" customWidth="1"/>
    <col min="8194" max="8194" width="15.140625" style="92" customWidth="1"/>
    <col min="8195" max="8195" width="15.28515625" style="92" customWidth="1"/>
    <col min="8196" max="8196" width="13.42578125" style="92" customWidth="1"/>
    <col min="8197" max="8197" width="16.42578125" style="92" customWidth="1"/>
    <col min="8198" max="8198" width="16.85546875" style="92" customWidth="1"/>
    <col min="8199" max="8201" width="9.140625" style="92"/>
    <col min="8202" max="8202" width="9.28515625" style="92" bestFit="1" customWidth="1"/>
    <col min="8203" max="8203" width="17.140625" style="92" customWidth="1"/>
    <col min="8204" max="8446" width="9.140625" style="92"/>
    <col min="8447" max="8447" width="41.140625" style="92" customWidth="1"/>
    <col min="8448" max="8448" width="14.28515625" style="92" customWidth="1"/>
    <col min="8449" max="8449" width="13.140625" style="92" customWidth="1"/>
    <col min="8450" max="8450" width="15.140625" style="92" customWidth="1"/>
    <col min="8451" max="8451" width="15.28515625" style="92" customWidth="1"/>
    <col min="8452" max="8452" width="13.42578125" style="92" customWidth="1"/>
    <col min="8453" max="8453" width="16.42578125" style="92" customWidth="1"/>
    <col min="8454" max="8454" width="16.85546875" style="92" customWidth="1"/>
    <col min="8455" max="8457" width="9.140625" style="92"/>
    <col min="8458" max="8458" width="9.28515625" style="92" bestFit="1" customWidth="1"/>
    <col min="8459" max="8459" width="17.140625" style="92" customWidth="1"/>
    <col min="8460" max="8702" width="9.140625" style="92"/>
    <col min="8703" max="8703" width="41.140625" style="92" customWidth="1"/>
    <col min="8704" max="8704" width="14.28515625" style="92" customWidth="1"/>
    <col min="8705" max="8705" width="13.140625" style="92" customWidth="1"/>
    <col min="8706" max="8706" width="15.140625" style="92" customWidth="1"/>
    <col min="8707" max="8707" width="15.28515625" style="92" customWidth="1"/>
    <col min="8708" max="8708" width="13.42578125" style="92" customWidth="1"/>
    <col min="8709" max="8709" width="16.42578125" style="92" customWidth="1"/>
    <col min="8710" max="8710" width="16.85546875" style="92" customWidth="1"/>
    <col min="8711" max="8713" width="9.140625" style="92"/>
    <col min="8714" max="8714" width="9.28515625" style="92" bestFit="1" customWidth="1"/>
    <col min="8715" max="8715" width="17.140625" style="92" customWidth="1"/>
    <col min="8716" max="8958" width="9.140625" style="92"/>
    <col min="8959" max="8959" width="41.140625" style="92" customWidth="1"/>
    <col min="8960" max="8960" width="14.28515625" style="92" customWidth="1"/>
    <col min="8961" max="8961" width="13.140625" style="92" customWidth="1"/>
    <col min="8962" max="8962" width="15.140625" style="92" customWidth="1"/>
    <col min="8963" max="8963" width="15.28515625" style="92" customWidth="1"/>
    <col min="8964" max="8964" width="13.42578125" style="92" customWidth="1"/>
    <col min="8965" max="8965" width="16.42578125" style="92" customWidth="1"/>
    <col min="8966" max="8966" width="16.85546875" style="92" customWidth="1"/>
    <col min="8967" max="8969" width="9.140625" style="92"/>
    <col min="8970" max="8970" width="9.28515625" style="92" bestFit="1" customWidth="1"/>
    <col min="8971" max="8971" width="17.140625" style="92" customWidth="1"/>
    <col min="8972" max="9214" width="9.140625" style="92"/>
    <col min="9215" max="9215" width="41.140625" style="92" customWidth="1"/>
    <col min="9216" max="9216" width="14.28515625" style="92" customWidth="1"/>
    <col min="9217" max="9217" width="13.140625" style="92" customWidth="1"/>
    <col min="9218" max="9218" width="15.140625" style="92" customWidth="1"/>
    <col min="9219" max="9219" width="15.28515625" style="92" customWidth="1"/>
    <col min="9220" max="9220" width="13.42578125" style="92" customWidth="1"/>
    <col min="9221" max="9221" width="16.42578125" style="92" customWidth="1"/>
    <col min="9222" max="9222" width="16.85546875" style="92" customWidth="1"/>
    <col min="9223" max="9225" width="9.140625" style="92"/>
    <col min="9226" max="9226" width="9.28515625" style="92" bestFit="1" customWidth="1"/>
    <col min="9227" max="9227" width="17.140625" style="92" customWidth="1"/>
    <col min="9228" max="9470" width="9.140625" style="92"/>
    <col min="9471" max="9471" width="41.140625" style="92" customWidth="1"/>
    <col min="9472" max="9472" width="14.28515625" style="92" customWidth="1"/>
    <col min="9473" max="9473" width="13.140625" style="92" customWidth="1"/>
    <col min="9474" max="9474" width="15.140625" style="92" customWidth="1"/>
    <col min="9475" max="9475" width="15.28515625" style="92" customWidth="1"/>
    <col min="9476" max="9476" width="13.42578125" style="92" customWidth="1"/>
    <col min="9477" max="9477" width="16.42578125" style="92" customWidth="1"/>
    <col min="9478" max="9478" width="16.85546875" style="92" customWidth="1"/>
    <col min="9479" max="9481" width="9.140625" style="92"/>
    <col min="9482" max="9482" width="9.28515625" style="92" bestFit="1" customWidth="1"/>
    <col min="9483" max="9483" width="17.140625" style="92" customWidth="1"/>
    <col min="9484" max="9726" width="9.140625" style="92"/>
    <col min="9727" max="9727" width="41.140625" style="92" customWidth="1"/>
    <col min="9728" max="9728" width="14.28515625" style="92" customWidth="1"/>
    <col min="9729" max="9729" width="13.140625" style="92" customWidth="1"/>
    <col min="9730" max="9730" width="15.140625" style="92" customWidth="1"/>
    <col min="9731" max="9731" width="15.28515625" style="92" customWidth="1"/>
    <col min="9732" max="9732" width="13.42578125" style="92" customWidth="1"/>
    <col min="9733" max="9733" width="16.42578125" style="92" customWidth="1"/>
    <col min="9734" max="9734" width="16.85546875" style="92" customWidth="1"/>
    <col min="9735" max="9737" width="9.140625" style="92"/>
    <col min="9738" max="9738" width="9.28515625" style="92" bestFit="1" customWidth="1"/>
    <col min="9739" max="9739" width="17.140625" style="92" customWidth="1"/>
    <col min="9740" max="9982" width="9.140625" style="92"/>
    <col min="9983" max="9983" width="41.140625" style="92" customWidth="1"/>
    <col min="9984" max="9984" width="14.28515625" style="92" customWidth="1"/>
    <col min="9985" max="9985" width="13.140625" style="92" customWidth="1"/>
    <col min="9986" max="9986" width="15.140625" style="92" customWidth="1"/>
    <col min="9987" max="9987" width="15.28515625" style="92" customWidth="1"/>
    <col min="9988" max="9988" width="13.42578125" style="92" customWidth="1"/>
    <col min="9989" max="9989" width="16.42578125" style="92" customWidth="1"/>
    <col min="9990" max="9990" width="16.85546875" style="92" customWidth="1"/>
    <col min="9991" max="9993" width="9.140625" style="92"/>
    <col min="9994" max="9994" width="9.28515625" style="92" bestFit="1" customWidth="1"/>
    <col min="9995" max="9995" width="17.140625" style="92" customWidth="1"/>
    <col min="9996" max="10238" width="9.140625" style="92"/>
    <col min="10239" max="10239" width="41.140625" style="92" customWidth="1"/>
    <col min="10240" max="10240" width="14.28515625" style="92" customWidth="1"/>
    <col min="10241" max="10241" width="13.140625" style="92" customWidth="1"/>
    <col min="10242" max="10242" width="15.140625" style="92" customWidth="1"/>
    <col min="10243" max="10243" width="15.28515625" style="92" customWidth="1"/>
    <col min="10244" max="10244" width="13.42578125" style="92" customWidth="1"/>
    <col min="10245" max="10245" width="16.42578125" style="92" customWidth="1"/>
    <col min="10246" max="10246" width="16.85546875" style="92" customWidth="1"/>
    <col min="10247" max="10249" width="9.140625" style="92"/>
    <col min="10250" max="10250" width="9.28515625" style="92" bestFit="1" customWidth="1"/>
    <col min="10251" max="10251" width="17.140625" style="92" customWidth="1"/>
    <col min="10252" max="10494" width="9.140625" style="92"/>
    <col min="10495" max="10495" width="41.140625" style="92" customWidth="1"/>
    <col min="10496" max="10496" width="14.28515625" style="92" customWidth="1"/>
    <col min="10497" max="10497" width="13.140625" style="92" customWidth="1"/>
    <col min="10498" max="10498" width="15.140625" style="92" customWidth="1"/>
    <col min="10499" max="10499" width="15.28515625" style="92" customWidth="1"/>
    <col min="10500" max="10500" width="13.42578125" style="92" customWidth="1"/>
    <col min="10501" max="10501" width="16.42578125" style="92" customWidth="1"/>
    <col min="10502" max="10502" width="16.85546875" style="92" customWidth="1"/>
    <col min="10503" max="10505" width="9.140625" style="92"/>
    <col min="10506" max="10506" width="9.28515625" style="92" bestFit="1" customWidth="1"/>
    <col min="10507" max="10507" width="17.140625" style="92" customWidth="1"/>
    <col min="10508" max="10750" width="9.140625" style="92"/>
    <col min="10751" max="10751" width="41.140625" style="92" customWidth="1"/>
    <col min="10752" max="10752" width="14.28515625" style="92" customWidth="1"/>
    <col min="10753" max="10753" width="13.140625" style="92" customWidth="1"/>
    <col min="10754" max="10754" width="15.140625" style="92" customWidth="1"/>
    <col min="10755" max="10755" width="15.28515625" style="92" customWidth="1"/>
    <col min="10756" max="10756" width="13.42578125" style="92" customWidth="1"/>
    <col min="10757" max="10757" width="16.42578125" style="92" customWidth="1"/>
    <col min="10758" max="10758" width="16.85546875" style="92" customWidth="1"/>
    <col min="10759" max="10761" width="9.140625" style="92"/>
    <col min="10762" max="10762" width="9.28515625" style="92" bestFit="1" customWidth="1"/>
    <col min="10763" max="10763" width="17.140625" style="92" customWidth="1"/>
    <col min="10764" max="11006" width="9.140625" style="92"/>
    <col min="11007" max="11007" width="41.140625" style="92" customWidth="1"/>
    <col min="11008" max="11008" width="14.28515625" style="92" customWidth="1"/>
    <col min="11009" max="11009" width="13.140625" style="92" customWidth="1"/>
    <col min="11010" max="11010" width="15.140625" style="92" customWidth="1"/>
    <col min="11011" max="11011" width="15.28515625" style="92" customWidth="1"/>
    <col min="11012" max="11012" width="13.42578125" style="92" customWidth="1"/>
    <col min="11013" max="11013" width="16.42578125" style="92" customWidth="1"/>
    <col min="11014" max="11014" width="16.85546875" style="92" customWidth="1"/>
    <col min="11015" max="11017" width="9.140625" style="92"/>
    <col min="11018" max="11018" width="9.28515625" style="92" bestFit="1" customWidth="1"/>
    <col min="11019" max="11019" width="17.140625" style="92" customWidth="1"/>
    <col min="11020" max="11262" width="9.140625" style="92"/>
    <col min="11263" max="11263" width="41.140625" style="92" customWidth="1"/>
    <col min="11264" max="11264" width="14.28515625" style="92" customWidth="1"/>
    <col min="11265" max="11265" width="13.140625" style="92" customWidth="1"/>
    <col min="11266" max="11266" width="15.140625" style="92" customWidth="1"/>
    <col min="11267" max="11267" width="15.28515625" style="92" customWidth="1"/>
    <col min="11268" max="11268" width="13.42578125" style="92" customWidth="1"/>
    <col min="11269" max="11269" width="16.42578125" style="92" customWidth="1"/>
    <col min="11270" max="11270" width="16.85546875" style="92" customWidth="1"/>
    <col min="11271" max="11273" width="9.140625" style="92"/>
    <col min="11274" max="11274" width="9.28515625" style="92" bestFit="1" customWidth="1"/>
    <col min="11275" max="11275" width="17.140625" style="92" customWidth="1"/>
    <col min="11276" max="11518" width="9.140625" style="92"/>
    <col min="11519" max="11519" width="41.140625" style="92" customWidth="1"/>
    <col min="11520" max="11520" width="14.28515625" style="92" customWidth="1"/>
    <col min="11521" max="11521" width="13.140625" style="92" customWidth="1"/>
    <col min="11522" max="11522" width="15.140625" style="92" customWidth="1"/>
    <col min="11523" max="11523" width="15.28515625" style="92" customWidth="1"/>
    <col min="11524" max="11524" width="13.42578125" style="92" customWidth="1"/>
    <col min="11525" max="11525" width="16.42578125" style="92" customWidth="1"/>
    <col min="11526" max="11526" width="16.85546875" style="92" customWidth="1"/>
    <col min="11527" max="11529" width="9.140625" style="92"/>
    <col min="11530" max="11530" width="9.28515625" style="92" bestFit="1" customWidth="1"/>
    <col min="11531" max="11531" width="17.140625" style="92" customWidth="1"/>
    <col min="11532" max="11774" width="9.140625" style="92"/>
    <col min="11775" max="11775" width="41.140625" style="92" customWidth="1"/>
    <col min="11776" max="11776" width="14.28515625" style="92" customWidth="1"/>
    <col min="11777" max="11777" width="13.140625" style="92" customWidth="1"/>
    <col min="11778" max="11778" width="15.140625" style="92" customWidth="1"/>
    <col min="11779" max="11779" width="15.28515625" style="92" customWidth="1"/>
    <col min="11780" max="11780" width="13.42578125" style="92" customWidth="1"/>
    <col min="11781" max="11781" width="16.42578125" style="92" customWidth="1"/>
    <col min="11782" max="11782" width="16.85546875" style="92" customWidth="1"/>
    <col min="11783" max="11785" width="9.140625" style="92"/>
    <col min="11786" max="11786" width="9.28515625" style="92" bestFit="1" customWidth="1"/>
    <col min="11787" max="11787" width="17.140625" style="92" customWidth="1"/>
    <col min="11788" max="12030" width="9.140625" style="92"/>
    <col min="12031" max="12031" width="41.140625" style="92" customWidth="1"/>
    <col min="12032" max="12032" width="14.28515625" style="92" customWidth="1"/>
    <col min="12033" max="12033" width="13.140625" style="92" customWidth="1"/>
    <col min="12034" max="12034" width="15.140625" style="92" customWidth="1"/>
    <col min="12035" max="12035" width="15.28515625" style="92" customWidth="1"/>
    <col min="12036" max="12036" width="13.42578125" style="92" customWidth="1"/>
    <col min="12037" max="12037" width="16.42578125" style="92" customWidth="1"/>
    <col min="12038" max="12038" width="16.85546875" style="92" customWidth="1"/>
    <col min="12039" max="12041" width="9.140625" style="92"/>
    <col min="12042" max="12042" width="9.28515625" style="92" bestFit="1" customWidth="1"/>
    <col min="12043" max="12043" width="17.140625" style="92" customWidth="1"/>
    <col min="12044" max="12286" width="9.140625" style="92"/>
    <col min="12287" max="12287" width="41.140625" style="92" customWidth="1"/>
    <col min="12288" max="12288" width="14.28515625" style="92" customWidth="1"/>
    <col min="12289" max="12289" width="13.140625" style="92" customWidth="1"/>
    <col min="12290" max="12290" width="15.140625" style="92" customWidth="1"/>
    <col min="12291" max="12291" width="15.28515625" style="92" customWidth="1"/>
    <col min="12292" max="12292" width="13.42578125" style="92" customWidth="1"/>
    <col min="12293" max="12293" width="16.42578125" style="92" customWidth="1"/>
    <col min="12294" max="12294" width="16.85546875" style="92" customWidth="1"/>
    <col min="12295" max="12297" width="9.140625" style="92"/>
    <col min="12298" max="12298" width="9.28515625" style="92" bestFit="1" customWidth="1"/>
    <col min="12299" max="12299" width="17.140625" style="92" customWidth="1"/>
    <col min="12300" max="12542" width="9.140625" style="92"/>
    <col min="12543" max="12543" width="41.140625" style="92" customWidth="1"/>
    <col min="12544" max="12544" width="14.28515625" style="92" customWidth="1"/>
    <col min="12545" max="12545" width="13.140625" style="92" customWidth="1"/>
    <col min="12546" max="12546" width="15.140625" style="92" customWidth="1"/>
    <col min="12547" max="12547" width="15.28515625" style="92" customWidth="1"/>
    <col min="12548" max="12548" width="13.42578125" style="92" customWidth="1"/>
    <col min="12549" max="12549" width="16.42578125" style="92" customWidth="1"/>
    <col min="12550" max="12550" width="16.85546875" style="92" customWidth="1"/>
    <col min="12551" max="12553" width="9.140625" style="92"/>
    <col min="12554" max="12554" width="9.28515625" style="92" bestFit="1" customWidth="1"/>
    <col min="12555" max="12555" width="17.140625" style="92" customWidth="1"/>
    <col min="12556" max="12798" width="9.140625" style="92"/>
    <col min="12799" max="12799" width="41.140625" style="92" customWidth="1"/>
    <col min="12800" max="12800" width="14.28515625" style="92" customWidth="1"/>
    <col min="12801" max="12801" width="13.140625" style="92" customWidth="1"/>
    <col min="12802" max="12802" width="15.140625" style="92" customWidth="1"/>
    <col min="12803" max="12803" width="15.28515625" style="92" customWidth="1"/>
    <col min="12804" max="12804" width="13.42578125" style="92" customWidth="1"/>
    <col min="12805" max="12805" width="16.42578125" style="92" customWidth="1"/>
    <col min="12806" max="12806" width="16.85546875" style="92" customWidth="1"/>
    <col min="12807" max="12809" width="9.140625" style="92"/>
    <col min="12810" max="12810" width="9.28515625" style="92" bestFit="1" customWidth="1"/>
    <col min="12811" max="12811" width="17.140625" style="92" customWidth="1"/>
    <col min="12812" max="13054" width="9.140625" style="92"/>
    <col min="13055" max="13055" width="41.140625" style="92" customWidth="1"/>
    <col min="13056" max="13056" width="14.28515625" style="92" customWidth="1"/>
    <col min="13057" max="13057" width="13.140625" style="92" customWidth="1"/>
    <col min="13058" max="13058" width="15.140625" style="92" customWidth="1"/>
    <col min="13059" max="13059" width="15.28515625" style="92" customWidth="1"/>
    <col min="13060" max="13060" width="13.42578125" style="92" customWidth="1"/>
    <col min="13061" max="13061" width="16.42578125" style="92" customWidth="1"/>
    <col min="13062" max="13062" width="16.85546875" style="92" customWidth="1"/>
    <col min="13063" max="13065" width="9.140625" style="92"/>
    <col min="13066" max="13066" width="9.28515625" style="92" bestFit="1" customWidth="1"/>
    <col min="13067" max="13067" width="17.140625" style="92" customWidth="1"/>
    <col min="13068" max="13310" width="9.140625" style="92"/>
    <col min="13311" max="13311" width="41.140625" style="92" customWidth="1"/>
    <col min="13312" max="13312" width="14.28515625" style="92" customWidth="1"/>
    <col min="13313" max="13313" width="13.140625" style="92" customWidth="1"/>
    <col min="13314" max="13314" width="15.140625" style="92" customWidth="1"/>
    <col min="13315" max="13315" width="15.28515625" style="92" customWidth="1"/>
    <col min="13316" max="13316" width="13.42578125" style="92" customWidth="1"/>
    <col min="13317" max="13317" width="16.42578125" style="92" customWidth="1"/>
    <col min="13318" max="13318" width="16.85546875" style="92" customWidth="1"/>
    <col min="13319" max="13321" width="9.140625" style="92"/>
    <col min="13322" max="13322" width="9.28515625" style="92" bestFit="1" customWidth="1"/>
    <col min="13323" max="13323" width="17.140625" style="92" customWidth="1"/>
    <col min="13324" max="13566" width="9.140625" style="92"/>
    <col min="13567" max="13567" width="41.140625" style="92" customWidth="1"/>
    <col min="13568" max="13568" width="14.28515625" style="92" customWidth="1"/>
    <col min="13569" max="13569" width="13.140625" style="92" customWidth="1"/>
    <col min="13570" max="13570" width="15.140625" style="92" customWidth="1"/>
    <col min="13571" max="13571" width="15.28515625" style="92" customWidth="1"/>
    <col min="13572" max="13572" width="13.42578125" style="92" customWidth="1"/>
    <col min="13573" max="13573" width="16.42578125" style="92" customWidth="1"/>
    <col min="13574" max="13574" width="16.85546875" style="92" customWidth="1"/>
    <col min="13575" max="13577" width="9.140625" style="92"/>
    <col min="13578" max="13578" width="9.28515625" style="92" bestFit="1" customWidth="1"/>
    <col min="13579" max="13579" width="17.140625" style="92" customWidth="1"/>
    <col min="13580" max="13822" width="9.140625" style="92"/>
    <col min="13823" max="13823" width="41.140625" style="92" customWidth="1"/>
    <col min="13824" max="13824" width="14.28515625" style="92" customWidth="1"/>
    <col min="13825" max="13825" width="13.140625" style="92" customWidth="1"/>
    <col min="13826" max="13826" width="15.140625" style="92" customWidth="1"/>
    <col min="13827" max="13827" width="15.28515625" style="92" customWidth="1"/>
    <col min="13828" max="13828" width="13.42578125" style="92" customWidth="1"/>
    <col min="13829" max="13829" width="16.42578125" style="92" customWidth="1"/>
    <col min="13830" max="13830" width="16.85546875" style="92" customWidth="1"/>
    <col min="13831" max="13833" width="9.140625" style="92"/>
    <col min="13834" max="13834" width="9.28515625" style="92" bestFit="1" customWidth="1"/>
    <col min="13835" max="13835" width="17.140625" style="92" customWidth="1"/>
    <col min="13836" max="14078" width="9.140625" style="92"/>
    <col min="14079" max="14079" width="41.140625" style="92" customWidth="1"/>
    <col min="14080" max="14080" width="14.28515625" style="92" customWidth="1"/>
    <col min="14081" max="14081" width="13.140625" style="92" customWidth="1"/>
    <col min="14082" max="14082" width="15.140625" style="92" customWidth="1"/>
    <col min="14083" max="14083" width="15.28515625" style="92" customWidth="1"/>
    <col min="14084" max="14084" width="13.42578125" style="92" customWidth="1"/>
    <col min="14085" max="14085" width="16.42578125" style="92" customWidth="1"/>
    <col min="14086" max="14086" width="16.85546875" style="92" customWidth="1"/>
    <col min="14087" max="14089" width="9.140625" style="92"/>
    <col min="14090" max="14090" width="9.28515625" style="92" bestFit="1" customWidth="1"/>
    <col min="14091" max="14091" width="17.140625" style="92" customWidth="1"/>
    <col min="14092" max="14334" width="9.140625" style="92"/>
    <col min="14335" max="14335" width="41.140625" style="92" customWidth="1"/>
    <col min="14336" max="14336" width="14.28515625" style="92" customWidth="1"/>
    <col min="14337" max="14337" width="13.140625" style="92" customWidth="1"/>
    <col min="14338" max="14338" width="15.140625" style="92" customWidth="1"/>
    <col min="14339" max="14339" width="15.28515625" style="92" customWidth="1"/>
    <col min="14340" max="14340" width="13.42578125" style="92" customWidth="1"/>
    <col min="14341" max="14341" width="16.42578125" style="92" customWidth="1"/>
    <col min="14342" max="14342" width="16.85546875" style="92" customWidth="1"/>
    <col min="14343" max="14345" width="9.140625" style="92"/>
    <col min="14346" max="14346" width="9.28515625" style="92" bestFit="1" customWidth="1"/>
    <col min="14347" max="14347" width="17.140625" style="92" customWidth="1"/>
    <col min="14348" max="14590" width="9.140625" style="92"/>
    <col min="14591" max="14591" width="41.140625" style="92" customWidth="1"/>
    <col min="14592" max="14592" width="14.28515625" style="92" customWidth="1"/>
    <col min="14593" max="14593" width="13.140625" style="92" customWidth="1"/>
    <col min="14594" max="14594" width="15.140625" style="92" customWidth="1"/>
    <col min="14595" max="14595" width="15.28515625" style="92" customWidth="1"/>
    <col min="14596" max="14596" width="13.42578125" style="92" customWidth="1"/>
    <col min="14597" max="14597" width="16.42578125" style="92" customWidth="1"/>
    <col min="14598" max="14598" width="16.85546875" style="92" customWidth="1"/>
    <col min="14599" max="14601" width="9.140625" style="92"/>
    <col min="14602" max="14602" width="9.28515625" style="92" bestFit="1" customWidth="1"/>
    <col min="14603" max="14603" width="17.140625" style="92" customWidth="1"/>
    <col min="14604" max="14846" width="9.140625" style="92"/>
    <col min="14847" max="14847" width="41.140625" style="92" customWidth="1"/>
    <col min="14848" max="14848" width="14.28515625" style="92" customWidth="1"/>
    <col min="14849" max="14849" width="13.140625" style="92" customWidth="1"/>
    <col min="14850" max="14850" width="15.140625" style="92" customWidth="1"/>
    <col min="14851" max="14851" width="15.28515625" style="92" customWidth="1"/>
    <col min="14852" max="14852" width="13.42578125" style="92" customWidth="1"/>
    <col min="14853" max="14853" width="16.42578125" style="92" customWidth="1"/>
    <col min="14854" max="14854" width="16.85546875" style="92" customWidth="1"/>
    <col min="14855" max="14857" width="9.140625" style="92"/>
    <col min="14858" max="14858" width="9.28515625" style="92" bestFit="1" customWidth="1"/>
    <col min="14859" max="14859" width="17.140625" style="92" customWidth="1"/>
    <col min="14860" max="15102" width="9.140625" style="92"/>
    <col min="15103" max="15103" width="41.140625" style="92" customWidth="1"/>
    <col min="15104" max="15104" width="14.28515625" style="92" customWidth="1"/>
    <col min="15105" max="15105" width="13.140625" style="92" customWidth="1"/>
    <col min="15106" max="15106" width="15.140625" style="92" customWidth="1"/>
    <col min="15107" max="15107" width="15.28515625" style="92" customWidth="1"/>
    <col min="15108" max="15108" width="13.42578125" style="92" customWidth="1"/>
    <col min="15109" max="15109" width="16.42578125" style="92" customWidth="1"/>
    <col min="15110" max="15110" width="16.85546875" style="92" customWidth="1"/>
    <col min="15111" max="15113" width="9.140625" style="92"/>
    <col min="15114" max="15114" width="9.28515625" style="92" bestFit="1" customWidth="1"/>
    <col min="15115" max="15115" width="17.140625" style="92" customWidth="1"/>
    <col min="15116" max="15358" width="9.140625" style="92"/>
    <col min="15359" max="15359" width="41.140625" style="92" customWidth="1"/>
    <col min="15360" max="15360" width="14.28515625" style="92" customWidth="1"/>
    <col min="15361" max="15361" width="13.140625" style="92" customWidth="1"/>
    <col min="15362" max="15362" width="15.140625" style="92" customWidth="1"/>
    <col min="15363" max="15363" width="15.28515625" style="92" customWidth="1"/>
    <col min="15364" max="15364" width="13.42578125" style="92" customWidth="1"/>
    <col min="15365" max="15365" width="16.42578125" style="92" customWidth="1"/>
    <col min="15366" max="15366" width="16.85546875" style="92" customWidth="1"/>
    <col min="15367" max="15369" width="9.140625" style="92"/>
    <col min="15370" max="15370" width="9.28515625" style="92" bestFit="1" customWidth="1"/>
    <col min="15371" max="15371" width="17.140625" style="92" customWidth="1"/>
    <col min="15372" max="15614" width="9.140625" style="92"/>
    <col min="15615" max="15615" width="41.140625" style="92" customWidth="1"/>
    <col min="15616" max="15616" width="14.28515625" style="92" customWidth="1"/>
    <col min="15617" max="15617" width="13.140625" style="92" customWidth="1"/>
    <col min="15618" max="15618" width="15.140625" style="92" customWidth="1"/>
    <col min="15619" max="15619" width="15.28515625" style="92" customWidth="1"/>
    <col min="15620" max="15620" width="13.42578125" style="92" customWidth="1"/>
    <col min="15621" max="15621" width="16.42578125" style="92" customWidth="1"/>
    <col min="15622" max="15622" width="16.85546875" style="92" customWidth="1"/>
    <col min="15623" max="15625" width="9.140625" style="92"/>
    <col min="15626" max="15626" width="9.28515625" style="92" bestFit="1" customWidth="1"/>
    <col min="15627" max="15627" width="17.140625" style="92" customWidth="1"/>
    <col min="15628" max="15870" width="9.140625" style="92"/>
    <col min="15871" max="15871" width="41.140625" style="92" customWidth="1"/>
    <col min="15872" max="15872" width="14.28515625" style="92" customWidth="1"/>
    <col min="15873" max="15873" width="13.140625" style="92" customWidth="1"/>
    <col min="15874" max="15874" width="15.140625" style="92" customWidth="1"/>
    <col min="15875" max="15875" width="15.28515625" style="92" customWidth="1"/>
    <col min="15876" max="15876" width="13.42578125" style="92" customWidth="1"/>
    <col min="15877" max="15877" width="16.42578125" style="92" customWidth="1"/>
    <col min="15878" max="15878" width="16.85546875" style="92" customWidth="1"/>
    <col min="15879" max="15881" width="9.140625" style="92"/>
    <col min="15882" max="15882" width="9.28515625" style="92" bestFit="1" customWidth="1"/>
    <col min="15883" max="15883" width="17.140625" style="92" customWidth="1"/>
    <col min="15884" max="16126" width="9.140625" style="92"/>
    <col min="16127" max="16127" width="41.140625" style="92" customWidth="1"/>
    <col min="16128" max="16128" width="14.28515625" style="92" customWidth="1"/>
    <col min="16129" max="16129" width="13.140625" style="92" customWidth="1"/>
    <col min="16130" max="16130" width="15.140625" style="92" customWidth="1"/>
    <col min="16131" max="16131" width="15.28515625" style="92" customWidth="1"/>
    <col min="16132" max="16132" width="13.42578125" style="92" customWidth="1"/>
    <col min="16133" max="16133" width="16.42578125" style="92" customWidth="1"/>
    <col min="16134" max="16134" width="16.85546875" style="92" customWidth="1"/>
    <col min="16135" max="16137" width="9.140625" style="92"/>
    <col min="16138" max="16138" width="9.28515625" style="92" bestFit="1" customWidth="1"/>
    <col min="16139" max="16139" width="17.140625" style="92" customWidth="1"/>
    <col min="16140" max="16384" width="9.140625" style="92"/>
  </cols>
  <sheetData>
    <row r="1" spans="1:6" ht="34.5" customHeight="1" x14ac:dyDescent="0.25">
      <c r="A1" s="450" t="s">
        <v>1150</v>
      </c>
      <c r="B1" s="451"/>
      <c r="C1" s="451"/>
      <c r="D1" s="451"/>
      <c r="E1" s="451"/>
      <c r="F1" s="451"/>
    </row>
    <row r="2" spans="1:6" ht="34.5" customHeight="1" x14ac:dyDescent="0.25">
      <c r="A2" s="456" t="s">
        <v>1149</v>
      </c>
      <c r="B2" s="456"/>
      <c r="C2" s="456"/>
      <c r="D2" s="456"/>
      <c r="E2" s="456"/>
      <c r="F2" s="456"/>
    </row>
    <row r="3" spans="1:6" ht="30" customHeight="1" x14ac:dyDescent="0.25">
      <c r="A3" s="443" t="s">
        <v>13</v>
      </c>
      <c r="B3" s="444" t="s">
        <v>342</v>
      </c>
      <c r="C3" s="453" t="s">
        <v>343</v>
      </c>
      <c r="D3" s="452" t="s">
        <v>1034</v>
      </c>
      <c r="E3" s="452"/>
      <c r="F3" s="452"/>
    </row>
    <row r="4" spans="1:6" ht="27.75" customHeight="1" x14ac:dyDescent="0.25">
      <c r="A4" s="443"/>
      <c r="B4" s="444"/>
      <c r="C4" s="454"/>
      <c r="D4" s="442" t="s">
        <v>339</v>
      </c>
      <c r="E4" s="442" t="s">
        <v>902</v>
      </c>
      <c r="F4" s="442"/>
    </row>
    <row r="5" spans="1:6" ht="64.5" customHeight="1" x14ac:dyDescent="0.25">
      <c r="A5" s="443"/>
      <c r="B5" s="444"/>
      <c r="C5" s="455"/>
      <c r="D5" s="442"/>
      <c r="E5" s="8" t="s">
        <v>903</v>
      </c>
      <c r="F5" s="8" t="s">
        <v>340</v>
      </c>
    </row>
    <row r="6" spans="1:6" ht="18" customHeight="1" x14ac:dyDescent="0.25">
      <c r="A6" s="69">
        <v>1</v>
      </c>
      <c r="B6" s="70">
        <v>2</v>
      </c>
      <c r="C6" s="69">
        <v>3</v>
      </c>
      <c r="D6" s="70">
        <v>6</v>
      </c>
      <c r="E6" s="69">
        <v>7</v>
      </c>
      <c r="F6" s="70">
        <v>8</v>
      </c>
    </row>
    <row r="7" spans="1:6" s="93" customFormat="1" ht="18" customHeight="1" x14ac:dyDescent="0.25">
      <c r="A7" s="71" t="s">
        <v>1023</v>
      </c>
      <c r="B7" s="72">
        <f>SUM(B8:B11)</f>
        <v>64633.799999999996</v>
      </c>
      <c r="C7" s="72">
        <f>SUM(C8:C11)</f>
        <v>66363.600000000006</v>
      </c>
      <c r="D7" s="72">
        <f>E7+F7</f>
        <v>54993.200000000004</v>
      </c>
      <c r="E7" s="72">
        <f>SUM(E8:E11)</f>
        <v>18.2</v>
      </c>
      <c r="F7" s="72">
        <f>SUM(F8:F11)</f>
        <v>54975.000000000007</v>
      </c>
    </row>
    <row r="8" spans="1:6" s="94" customFormat="1" ht="18" customHeight="1" x14ac:dyDescent="0.25">
      <c r="A8" s="13" t="s">
        <v>32</v>
      </c>
      <c r="B8" s="14">
        <f>ბალანსი!B5</f>
        <v>55516.499999999993</v>
      </c>
      <c r="C8" s="14">
        <f>ბალანსი!C5</f>
        <v>59219</v>
      </c>
      <c r="D8" s="72">
        <f t="shared" ref="D8:D16" si="0">E8+F8</f>
        <v>49227.700000000004</v>
      </c>
      <c r="E8" s="14">
        <f>ბალანსი!E5</f>
        <v>0</v>
      </c>
      <c r="F8" s="14">
        <f>ბალანსი!F5</f>
        <v>49227.700000000004</v>
      </c>
    </row>
    <row r="9" spans="1:6" s="94" customFormat="1" ht="33.75" customHeight="1" x14ac:dyDescent="0.25">
      <c r="A9" s="13" t="s">
        <v>1024</v>
      </c>
      <c r="B9" s="14">
        <f>ბალანსი!B20</f>
        <v>6321.9</v>
      </c>
      <c r="C9" s="14">
        <f>ბალანსი!C20</f>
        <v>3550</v>
      </c>
      <c r="D9" s="72">
        <f t="shared" si="0"/>
        <v>4000</v>
      </c>
      <c r="E9" s="14">
        <f>ბალანსი!E20</f>
        <v>0</v>
      </c>
      <c r="F9" s="14">
        <f>ბალანსი!F20</f>
        <v>4000</v>
      </c>
    </row>
    <row r="10" spans="1:6" s="94" customFormat="1" ht="18" customHeight="1" x14ac:dyDescent="0.25">
      <c r="A10" s="73" t="s">
        <v>1025</v>
      </c>
      <c r="B10" s="74">
        <f>ბალანსი!B26</f>
        <v>2795.4</v>
      </c>
      <c r="C10" s="74">
        <f>ბალანსი!C26</f>
        <v>3594.6</v>
      </c>
      <c r="D10" s="72">
        <f t="shared" si="0"/>
        <v>1765.5</v>
      </c>
      <c r="E10" s="74">
        <f>ბალანსი!E26</f>
        <v>18.2</v>
      </c>
      <c r="F10" s="74">
        <f>ბალანსი!F26</f>
        <v>1747.3</v>
      </c>
    </row>
    <row r="11" spans="1:6" s="94" customFormat="1" ht="18" customHeight="1" x14ac:dyDescent="0.25">
      <c r="A11" s="73" t="s">
        <v>1026</v>
      </c>
      <c r="B11" s="74"/>
      <c r="C11" s="74"/>
      <c r="D11" s="72">
        <f t="shared" si="0"/>
        <v>0</v>
      </c>
      <c r="E11" s="74"/>
      <c r="F11" s="74"/>
    </row>
    <row r="12" spans="1:6" s="93" customFormat="1" ht="18" customHeight="1" x14ac:dyDescent="0.25">
      <c r="A12" s="75" t="s">
        <v>1027</v>
      </c>
      <c r="B12" s="76">
        <f>SUM(B13:B16)</f>
        <v>64633.8</v>
      </c>
      <c r="C12" s="76">
        <f>SUM(C13:C16)</f>
        <v>66363.599999999991</v>
      </c>
      <c r="D12" s="72">
        <f t="shared" si="0"/>
        <v>54993.2</v>
      </c>
      <c r="E12" s="76">
        <f>SUM(E13:E16)</f>
        <v>18.2</v>
      </c>
      <c r="F12" s="76">
        <f>SUM(F13:F16)</f>
        <v>54975</v>
      </c>
    </row>
    <row r="13" spans="1:6" s="94" customFormat="1" ht="18" customHeight="1" x14ac:dyDescent="0.25">
      <c r="A13" s="73" t="s">
        <v>330</v>
      </c>
      <c r="B13" s="74">
        <f>ხარჯები!C5</f>
        <v>47769.799999999996</v>
      </c>
      <c r="C13" s="74">
        <f>ხარჯები!D5</f>
        <v>46934.1</v>
      </c>
      <c r="D13" s="72">
        <f t="shared" si="0"/>
        <v>48267</v>
      </c>
      <c r="E13" s="74">
        <f>ხარჯები!F5</f>
        <v>0</v>
      </c>
      <c r="F13" s="74">
        <f>ხარჯები!G5</f>
        <v>48267</v>
      </c>
    </row>
    <row r="14" spans="1:6" s="94" customFormat="1" ht="23.25" customHeight="1" x14ac:dyDescent="0.25">
      <c r="A14" s="73" t="s">
        <v>336</v>
      </c>
      <c r="B14" s="74">
        <f>ბალანსი!B19</f>
        <v>11254.4</v>
      </c>
      <c r="C14" s="74">
        <f>ბალანსი!C19</f>
        <v>19072.499999999996</v>
      </c>
      <c r="D14" s="72">
        <f t="shared" si="0"/>
        <v>6198.2</v>
      </c>
      <c r="E14" s="74">
        <f>ბალანსი!E19</f>
        <v>18.2</v>
      </c>
      <c r="F14" s="74">
        <f>ბალანსი!F19</f>
        <v>6180</v>
      </c>
    </row>
    <row r="15" spans="1:6" s="94" customFormat="1" ht="18" customHeight="1" x14ac:dyDescent="0.25">
      <c r="A15" s="73" t="s">
        <v>1028</v>
      </c>
      <c r="B15" s="74">
        <f>ბალანსი!B23</f>
        <v>4184.3</v>
      </c>
      <c r="C15" s="74">
        <f>ბალანსი!C23</f>
        <v>0</v>
      </c>
      <c r="D15" s="72">
        <f t="shared" si="0"/>
        <v>0</v>
      </c>
      <c r="E15" s="74">
        <f>ბალანსი!E23</f>
        <v>0</v>
      </c>
      <c r="F15" s="74">
        <f>ბალანსი!F23</f>
        <v>0</v>
      </c>
    </row>
    <row r="16" spans="1:6" s="94" customFormat="1" ht="18" customHeight="1" x14ac:dyDescent="0.25">
      <c r="A16" s="13" t="s">
        <v>338</v>
      </c>
      <c r="B16" s="14">
        <f>ბალანსი!B32</f>
        <v>1425.3</v>
      </c>
      <c r="C16" s="14">
        <f>ბალანსი!C32</f>
        <v>357</v>
      </c>
      <c r="D16" s="72">
        <f t="shared" si="0"/>
        <v>528</v>
      </c>
      <c r="E16" s="14">
        <f>ბალანსი!E32</f>
        <v>0</v>
      </c>
      <c r="F16" s="14">
        <f>ბალანსი!F32</f>
        <v>528</v>
      </c>
    </row>
    <row r="17" spans="1:6" s="93" customFormat="1" ht="18" customHeight="1" x14ac:dyDescent="0.25">
      <c r="A17" s="75" t="s">
        <v>1029</v>
      </c>
      <c r="B17" s="72">
        <f>B7-B12</f>
        <v>0</v>
      </c>
      <c r="C17" s="72">
        <f>C7-C12</f>
        <v>0</v>
      </c>
      <c r="D17" s="72">
        <f>E17+F17</f>
        <v>0</v>
      </c>
      <c r="E17" s="72">
        <f>E7-E12</f>
        <v>0</v>
      </c>
      <c r="F17" s="72">
        <f>F7-F12</f>
        <v>0</v>
      </c>
    </row>
  </sheetData>
  <mergeCells count="8">
    <mergeCell ref="A1:F1"/>
    <mergeCell ref="A3:A5"/>
    <mergeCell ref="B3:B5"/>
    <mergeCell ref="D3:F3"/>
    <mergeCell ref="D4:D5"/>
    <mergeCell ref="E4:F4"/>
    <mergeCell ref="C3:C5"/>
    <mergeCell ref="A2:F2"/>
  </mergeCells>
  <printOptions horizontalCentered="1"/>
  <pageMargins left="0.25" right="0.25" top="0.75" bottom="0.75" header="0.3" footer="0.3"/>
  <pageSetup scale="6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F14"/>
  <sheetViews>
    <sheetView workbookViewId="0">
      <selection activeCell="C825" sqref="C825:G825"/>
    </sheetView>
  </sheetViews>
  <sheetFormatPr defaultRowHeight="12.75" x14ac:dyDescent="0.2"/>
  <cols>
    <col min="1" max="1" width="31.42578125" style="77" customWidth="1"/>
    <col min="2" max="2" width="11.5703125" style="77" customWidth="1"/>
    <col min="3" max="3" width="11" style="77" customWidth="1"/>
    <col min="4" max="4" width="10.140625" style="77" bestFit="1" customWidth="1"/>
    <col min="5" max="5" width="16.28515625" style="77" customWidth="1"/>
    <col min="6" max="6" width="13.42578125" style="77" customWidth="1"/>
    <col min="7" max="254" width="9.140625" style="77"/>
    <col min="255" max="255" width="31.42578125" style="77" customWidth="1"/>
    <col min="256" max="256" width="11.5703125" style="77" customWidth="1"/>
    <col min="257" max="257" width="11" style="77" customWidth="1"/>
    <col min="258" max="258" width="16.140625" style="77" customWidth="1"/>
    <col min="259" max="259" width="13.28515625" style="77" customWidth="1"/>
    <col min="260" max="260" width="10.140625" style="77" bestFit="1" customWidth="1"/>
    <col min="261" max="261" width="16.28515625" style="77" customWidth="1"/>
    <col min="262" max="262" width="13.42578125" style="77" customWidth="1"/>
    <col min="263" max="510" width="9.140625" style="77"/>
    <col min="511" max="511" width="31.42578125" style="77" customWidth="1"/>
    <col min="512" max="512" width="11.5703125" style="77" customWidth="1"/>
    <col min="513" max="513" width="11" style="77" customWidth="1"/>
    <col min="514" max="514" width="16.140625" style="77" customWidth="1"/>
    <col min="515" max="515" width="13.28515625" style="77" customWidth="1"/>
    <col min="516" max="516" width="10.140625" style="77" bestFit="1" customWidth="1"/>
    <col min="517" max="517" width="16.28515625" style="77" customWidth="1"/>
    <col min="518" max="518" width="13.42578125" style="77" customWidth="1"/>
    <col min="519" max="766" width="9.140625" style="77"/>
    <col min="767" max="767" width="31.42578125" style="77" customWidth="1"/>
    <col min="768" max="768" width="11.5703125" style="77" customWidth="1"/>
    <col min="769" max="769" width="11" style="77" customWidth="1"/>
    <col min="770" max="770" width="16.140625" style="77" customWidth="1"/>
    <col min="771" max="771" width="13.28515625" style="77" customWidth="1"/>
    <col min="772" max="772" width="10.140625" style="77" bestFit="1" customWidth="1"/>
    <col min="773" max="773" width="16.28515625" style="77" customWidth="1"/>
    <col min="774" max="774" width="13.42578125" style="77" customWidth="1"/>
    <col min="775" max="1022" width="9.140625" style="77"/>
    <col min="1023" max="1023" width="31.42578125" style="77" customWidth="1"/>
    <col min="1024" max="1024" width="11.5703125" style="77" customWidth="1"/>
    <col min="1025" max="1025" width="11" style="77" customWidth="1"/>
    <col min="1026" max="1026" width="16.140625" style="77" customWidth="1"/>
    <col min="1027" max="1027" width="13.28515625" style="77" customWidth="1"/>
    <col min="1028" max="1028" width="10.140625" style="77" bestFit="1" customWidth="1"/>
    <col min="1029" max="1029" width="16.28515625" style="77" customWidth="1"/>
    <col min="1030" max="1030" width="13.42578125" style="77" customWidth="1"/>
    <col min="1031" max="1278" width="9.140625" style="77"/>
    <col min="1279" max="1279" width="31.42578125" style="77" customWidth="1"/>
    <col min="1280" max="1280" width="11.5703125" style="77" customWidth="1"/>
    <col min="1281" max="1281" width="11" style="77" customWidth="1"/>
    <col min="1282" max="1282" width="16.140625" style="77" customWidth="1"/>
    <col min="1283" max="1283" width="13.28515625" style="77" customWidth="1"/>
    <col min="1284" max="1284" width="10.140625" style="77" bestFit="1" customWidth="1"/>
    <col min="1285" max="1285" width="16.28515625" style="77" customWidth="1"/>
    <col min="1286" max="1286" width="13.42578125" style="77" customWidth="1"/>
    <col min="1287" max="1534" width="9.140625" style="77"/>
    <col min="1535" max="1535" width="31.42578125" style="77" customWidth="1"/>
    <col min="1536" max="1536" width="11.5703125" style="77" customWidth="1"/>
    <col min="1537" max="1537" width="11" style="77" customWidth="1"/>
    <col min="1538" max="1538" width="16.140625" style="77" customWidth="1"/>
    <col min="1539" max="1539" width="13.28515625" style="77" customWidth="1"/>
    <col min="1540" max="1540" width="10.140625" style="77" bestFit="1" customWidth="1"/>
    <col min="1541" max="1541" width="16.28515625" style="77" customWidth="1"/>
    <col min="1542" max="1542" width="13.42578125" style="77" customWidth="1"/>
    <col min="1543" max="1790" width="9.140625" style="77"/>
    <col min="1791" max="1791" width="31.42578125" style="77" customWidth="1"/>
    <col min="1792" max="1792" width="11.5703125" style="77" customWidth="1"/>
    <col min="1793" max="1793" width="11" style="77" customWidth="1"/>
    <col min="1794" max="1794" width="16.140625" style="77" customWidth="1"/>
    <col min="1795" max="1795" width="13.28515625" style="77" customWidth="1"/>
    <col min="1796" max="1796" width="10.140625" style="77" bestFit="1" customWidth="1"/>
    <col min="1797" max="1797" width="16.28515625" style="77" customWidth="1"/>
    <col min="1798" max="1798" width="13.42578125" style="77" customWidth="1"/>
    <col min="1799" max="2046" width="9.140625" style="77"/>
    <col min="2047" max="2047" width="31.42578125" style="77" customWidth="1"/>
    <col min="2048" max="2048" width="11.5703125" style="77" customWidth="1"/>
    <col min="2049" max="2049" width="11" style="77" customWidth="1"/>
    <col min="2050" max="2050" width="16.140625" style="77" customWidth="1"/>
    <col min="2051" max="2051" width="13.28515625" style="77" customWidth="1"/>
    <col min="2052" max="2052" width="10.140625" style="77" bestFit="1" customWidth="1"/>
    <col min="2053" max="2053" width="16.28515625" style="77" customWidth="1"/>
    <col min="2054" max="2054" width="13.42578125" style="77" customWidth="1"/>
    <col min="2055" max="2302" width="9.140625" style="77"/>
    <col min="2303" max="2303" width="31.42578125" style="77" customWidth="1"/>
    <col min="2304" max="2304" width="11.5703125" style="77" customWidth="1"/>
    <col min="2305" max="2305" width="11" style="77" customWidth="1"/>
    <col min="2306" max="2306" width="16.140625" style="77" customWidth="1"/>
    <col min="2307" max="2307" width="13.28515625" style="77" customWidth="1"/>
    <col min="2308" max="2308" width="10.140625" style="77" bestFit="1" customWidth="1"/>
    <col min="2309" max="2309" width="16.28515625" style="77" customWidth="1"/>
    <col min="2310" max="2310" width="13.42578125" style="77" customWidth="1"/>
    <col min="2311" max="2558" width="9.140625" style="77"/>
    <col min="2559" max="2559" width="31.42578125" style="77" customWidth="1"/>
    <col min="2560" max="2560" width="11.5703125" style="77" customWidth="1"/>
    <col min="2561" max="2561" width="11" style="77" customWidth="1"/>
    <col min="2562" max="2562" width="16.140625" style="77" customWidth="1"/>
    <col min="2563" max="2563" width="13.28515625" style="77" customWidth="1"/>
    <col min="2564" max="2564" width="10.140625" style="77" bestFit="1" customWidth="1"/>
    <col min="2565" max="2565" width="16.28515625" style="77" customWidth="1"/>
    <col min="2566" max="2566" width="13.42578125" style="77" customWidth="1"/>
    <col min="2567" max="2814" width="9.140625" style="77"/>
    <col min="2815" max="2815" width="31.42578125" style="77" customWidth="1"/>
    <col min="2816" max="2816" width="11.5703125" style="77" customWidth="1"/>
    <col min="2817" max="2817" width="11" style="77" customWidth="1"/>
    <col min="2818" max="2818" width="16.140625" style="77" customWidth="1"/>
    <col min="2819" max="2819" width="13.28515625" style="77" customWidth="1"/>
    <col min="2820" max="2820" width="10.140625" style="77" bestFit="1" customWidth="1"/>
    <col min="2821" max="2821" width="16.28515625" style="77" customWidth="1"/>
    <col min="2822" max="2822" width="13.42578125" style="77" customWidth="1"/>
    <col min="2823" max="3070" width="9.140625" style="77"/>
    <col min="3071" max="3071" width="31.42578125" style="77" customWidth="1"/>
    <col min="3072" max="3072" width="11.5703125" style="77" customWidth="1"/>
    <col min="3073" max="3073" width="11" style="77" customWidth="1"/>
    <col min="3074" max="3074" width="16.140625" style="77" customWidth="1"/>
    <col min="3075" max="3075" width="13.28515625" style="77" customWidth="1"/>
    <col min="3076" max="3076" width="10.140625" style="77" bestFit="1" customWidth="1"/>
    <col min="3077" max="3077" width="16.28515625" style="77" customWidth="1"/>
    <col min="3078" max="3078" width="13.42578125" style="77" customWidth="1"/>
    <col min="3079" max="3326" width="9.140625" style="77"/>
    <col min="3327" max="3327" width="31.42578125" style="77" customWidth="1"/>
    <col min="3328" max="3328" width="11.5703125" style="77" customWidth="1"/>
    <col min="3329" max="3329" width="11" style="77" customWidth="1"/>
    <col min="3330" max="3330" width="16.140625" style="77" customWidth="1"/>
    <col min="3331" max="3331" width="13.28515625" style="77" customWidth="1"/>
    <col min="3332" max="3332" width="10.140625" style="77" bestFit="1" customWidth="1"/>
    <col min="3333" max="3333" width="16.28515625" style="77" customWidth="1"/>
    <col min="3334" max="3334" width="13.42578125" style="77" customWidth="1"/>
    <col min="3335" max="3582" width="9.140625" style="77"/>
    <col min="3583" max="3583" width="31.42578125" style="77" customWidth="1"/>
    <col min="3584" max="3584" width="11.5703125" style="77" customWidth="1"/>
    <col min="3585" max="3585" width="11" style="77" customWidth="1"/>
    <col min="3586" max="3586" width="16.140625" style="77" customWidth="1"/>
    <col min="3587" max="3587" width="13.28515625" style="77" customWidth="1"/>
    <col min="3588" max="3588" width="10.140625" style="77" bestFit="1" customWidth="1"/>
    <col min="3589" max="3589" width="16.28515625" style="77" customWidth="1"/>
    <col min="3590" max="3590" width="13.42578125" style="77" customWidth="1"/>
    <col min="3591" max="3838" width="9.140625" style="77"/>
    <col min="3839" max="3839" width="31.42578125" style="77" customWidth="1"/>
    <col min="3840" max="3840" width="11.5703125" style="77" customWidth="1"/>
    <col min="3841" max="3841" width="11" style="77" customWidth="1"/>
    <col min="3842" max="3842" width="16.140625" style="77" customWidth="1"/>
    <col min="3843" max="3843" width="13.28515625" style="77" customWidth="1"/>
    <col min="3844" max="3844" width="10.140625" style="77" bestFit="1" customWidth="1"/>
    <col min="3845" max="3845" width="16.28515625" style="77" customWidth="1"/>
    <col min="3846" max="3846" width="13.42578125" style="77" customWidth="1"/>
    <col min="3847" max="4094" width="9.140625" style="77"/>
    <col min="4095" max="4095" width="31.42578125" style="77" customWidth="1"/>
    <col min="4096" max="4096" width="11.5703125" style="77" customWidth="1"/>
    <col min="4097" max="4097" width="11" style="77" customWidth="1"/>
    <col min="4098" max="4098" width="16.140625" style="77" customWidth="1"/>
    <col min="4099" max="4099" width="13.28515625" style="77" customWidth="1"/>
    <col min="4100" max="4100" width="10.140625" style="77" bestFit="1" customWidth="1"/>
    <col min="4101" max="4101" width="16.28515625" style="77" customWidth="1"/>
    <col min="4102" max="4102" width="13.42578125" style="77" customWidth="1"/>
    <col min="4103" max="4350" width="9.140625" style="77"/>
    <col min="4351" max="4351" width="31.42578125" style="77" customWidth="1"/>
    <col min="4352" max="4352" width="11.5703125" style="77" customWidth="1"/>
    <col min="4353" max="4353" width="11" style="77" customWidth="1"/>
    <col min="4354" max="4354" width="16.140625" style="77" customWidth="1"/>
    <col min="4355" max="4355" width="13.28515625" style="77" customWidth="1"/>
    <col min="4356" max="4356" width="10.140625" style="77" bestFit="1" customWidth="1"/>
    <col min="4357" max="4357" width="16.28515625" style="77" customWidth="1"/>
    <col min="4358" max="4358" width="13.42578125" style="77" customWidth="1"/>
    <col min="4359" max="4606" width="9.140625" style="77"/>
    <col min="4607" max="4607" width="31.42578125" style="77" customWidth="1"/>
    <col min="4608" max="4608" width="11.5703125" style="77" customWidth="1"/>
    <col min="4609" max="4609" width="11" style="77" customWidth="1"/>
    <col min="4610" max="4610" width="16.140625" style="77" customWidth="1"/>
    <col min="4611" max="4611" width="13.28515625" style="77" customWidth="1"/>
    <col min="4612" max="4612" width="10.140625" style="77" bestFit="1" customWidth="1"/>
    <col min="4613" max="4613" width="16.28515625" style="77" customWidth="1"/>
    <col min="4614" max="4614" width="13.42578125" style="77" customWidth="1"/>
    <col min="4615" max="4862" width="9.140625" style="77"/>
    <col min="4863" max="4863" width="31.42578125" style="77" customWidth="1"/>
    <col min="4864" max="4864" width="11.5703125" style="77" customWidth="1"/>
    <col min="4865" max="4865" width="11" style="77" customWidth="1"/>
    <col min="4866" max="4866" width="16.140625" style="77" customWidth="1"/>
    <col min="4867" max="4867" width="13.28515625" style="77" customWidth="1"/>
    <col min="4868" max="4868" width="10.140625" style="77" bestFit="1" customWidth="1"/>
    <col min="4869" max="4869" width="16.28515625" style="77" customWidth="1"/>
    <col min="4870" max="4870" width="13.42578125" style="77" customWidth="1"/>
    <col min="4871" max="5118" width="9.140625" style="77"/>
    <col min="5119" max="5119" width="31.42578125" style="77" customWidth="1"/>
    <col min="5120" max="5120" width="11.5703125" style="77" customWidth="1"/>
    <col min="5121" max="5121" width="11" style="77" customWidth="1"/>
    <col min="5122" max="5122" width="16.140625" style="77" customWidth="1"/>
    <col min="5123" max="5123" width="13.28515625" style="77" customWidth="1"/>
    <col min="5124" max="5124" width="10.140625" style="77" bestFit="1" customWidth="1"/>
    <col min="5125" max="5125" width="16.28515625" style="77" customWidth="1"/>
    <col min="5126" max="5126" width="13.42578125" style="77" customWidth="1"/>
    <col min="5127" max="5374" width="9.140625" style="77"/>
    <col min="5375" max="5375" width="31.42578125" style="77" customWidth="1"/>
    <col min="5376" max="5376" width="11.5703125" style="77" customWidth="1"/>
    <col min="5377" max="5377" width="11" style="77" customWidth="1"/>
    <col min="5378" max="5378" width="16.140625" style="77" customWidth="1"/>
    <col min="5379" max="5379" width="13.28515625" style="77" customWidth="1"/>
    <col min="5380" max="5380" width="10.140625" style="77" bestFit="1" customWidth="1"/>
    <col min="5381" max="5381" width="16.28515625" style="77" customWidth="1"/>
    <col min="5382" max="5382" width="13.42578125" style="77" customWidth="1"/>
    <col min="5383" max="5630" width="9.140625" style="77"/>
    <col min="5631" max="5631" width="31.42578125" style="77" customWidth="1"/>
    <col min="5632" max="5632" width="11.5703125" style="77" customWidth="1"/>
    <col min="5633" max="5633" width="11" style="77" customWidth="1"/>
    <col min="5634" max="5634" width="16.140625" style="77" customWidth="1"/>
    <col min="5635" max="5635" width="13.28515625" style="77" customWidth="1"/>
    <col min="5636" max="5636" width="10.140625" style="77" bestFit="1" customWidth="1"/>
    <col min="5637" max="5637" width="16.28515625" style="77" customWidth="1"/>
    <col min="5638" max="5638" width="13.42578125" style="77" customWidth="1"/>
    <col min="5639" max="5886" width="9.140625" style="77"/>
    <col min="5887" max="5887" width="31.42578125" style="77" customWidth="1"/>
    <col min="5888" max="5888" width="11.5703125" style="77" customWidth="1"/>
    <col min="5889" max="5889" width="11" style="77" customWidth="1"/>
    <col min="5890" max="5890" width="16.140625" style="77" customWidth="1"/>
    <col min="5891" max="5891" width="13.28515625" style="77" customWidth="1"/>
    <col min="5892" max="5892" width="10.140625" style="77" bestFit="1" customWidth="1"/>
    <col min="5893" max="5893" width="16.28515625" style="77" customWidth="1"/>
    <col min="5894" max="5894" width="13.42578125" style="77" customWidth="1"/>
    <col min="5895" max="6142" width="9.140625" style="77"/>
    <col min="6143" max="6143" width="31.42578125" style="77" customWidth="1"/>
    <col min="6144" max="6144" width="11.5703125" style="77" customWidth="1"/>
    <col min="6145" max="6145" width="11" style="77" customWidth="1"/>
    <col min="6146" max="6146" width="16.140625" style="77" customWidth="1"/>
    <col min="6147" max="6147" width="13.28515625" style="77" customWidth="1"/>
    <col min="6148" max="6148" width="10.140625" style="77" bestFit="1" customWidth="1"/>
    <col min="6149" max="6149" width="16.28515625" style="77" customWidth="1"/>
    <col min="6150" max="6150" width="13.42578125" style="77" customWidth="1"/>
    <col min="6151" max="6398" width="9.140625" style="77"/>
    <col min="6399" max="6399" width="31.42578125" style="77" customWidth="1"/>
    <col min="6400" max="6400" width="11.5703125" style="77" customWidth="1"/>
    <col min="6401" max="6401" width="11" style="77" customWidth="1"/>
    <col min="6402" max="6402" width="16.140625" style="77" customWidth="1"/>
    <col min="6403" max="6403" width="13.28515625" style="77" customWidth="1"/>
    <col min="6404" max="6404" width="10.140625" style="77" bestFit="1" customWidth="1"/>
    <col min="6405" max="6405" width="16.28515625" style="77" customWidth="1"/>
    <col min="6406" max="6406" width="13.42578125" style="77" customWidth="1"/>
    <col min="6407" max="6654" width="9.140625" style="77"/>
    <col min="6655" max="6655" width="31.42578125" style="77" customWidth="1"/>
    <col min="6656" max="6656" width="11.5703125" style="77" customWidth="1"/>
    <col min="6657" max="6657" width="11" style="77" customWidth="1"/>
    <col min="6658" max="6658" width="16.140625" style="77" customWidth="1"/>
    <col min="6659" max="6659" width="13.28515625" style="77" customWidth="1"/>
    <col min="6660" max="6660" width="10.140625" style="77" bestFit="1" customWidth="1"/>
    <col min="6661" max="6661" width="16.28515625" style="77" customWidth="1"/>
    <col min="6662" max="6662" width="13.42578125" style="77" customWidth="1"/>
    <col min="6663" max="6910" width="9.140625" style="77"/>
    <col min="6911" max="6911" width="31.42578125" style="77" customWidth="1"/>
    <col min="6912" max="6912" width="11.5703125" style="77" customWidth="1"/>
    <col min="6913" max="6913" width="11" style="77" customWidth="1"/>
    <col min="6914" max="6914" width="16.140625" style="77" customWidth="1"/>
    <col min="6915" max="6915" width="13.28515625" style="77" customWidth="1"/>
    <col min="6916" max="6916" width="10.140625" style="77" bestFit="1" customWidth="1"/>
    <col min="6917" max="6917" width="16.28515625" style="77" customWidth="1"/>
    <col min="6918" max="6918" width="13.42578125" style="77" customWidth="1"/>
    <col min="6919" max="7166" width="9.140625" style="77"/>
    <col min="7167" max="7167" width="31.42578125" style="77" customWidth="1"/>
    <col min="7168" max="7168" width="11.5703125" style="77" customWidth="1"/>
    <col min="7169" max="7169" width="11" style="77" customWidth="1"/>
    <col min="7170" max="7170" width="16.140625" style="77" customWidth="1"/>
    <col min="7171" max="7171" width="13.28515625" style="77" customWidth="1"/>
    <col min="7172" max="7172" width="10.140625" style="77" bestFit="1" customWidth="1"/>
    <col min="7173" max="7173" width="16.28515625" style="77" customWidth="1"/>
    <col min="7174" max="7174" width="13.42578125" style="77" customWidth="1"/>
    <col min="7175" max="7422" width="9.140625" style="77"/>
    <col min="7423" max="7423" width="31.42578125" style="77" customWidth="1"/>
    <col min="7424" max="7424" width="11.5703125" style="77" customWidth="1"/>
    <col min="7425" max="7425" width="11" style="77" customWidth="1"/>
    <col min="7426" max="7426" width="16.140625" style="77" customWidth="1"/>
    <col min="7427" max="7427" width="13.28515625" style="77" customWidth="1"/>
    <col min="7428" max="7428" width="10.140625" style="77" bestFit="1" customWidth="1"/>
    <col min="7429" max="7429" width="16.28515625" style="77" customWidth="1"/>
    <col min="7430" max="7430" width="13.42578125" style="77" customWidth="1"/>
    <col min="7431" max="7678" width="9.140625" style="77"/>
    <col min="7679" max="7679" width="31.42578125" style="77" customWidth="1"/>
    <col min="7680" max="7680" width="11.5703125" style="77" customWidth="1"/>
    <col min="7681" max="7681" width="11" style="77" customWidth="1"/>
    <col min="7682" max="7682" width="16.140625" style="77" customWidth="1"/>
    <col min="7683" max="7683" width="13.28515625" style="77" customWidth="1"/>
    <col min="7684" max="7684" width="10.140625" style="77" bestFit="1" customWidth="1"/>
    <col min="7685" max="7685" width="16.28515625" style="77" customWidth="1"/>
    <col min="7686" max="7686" width="13.42578125" style="77" customWidth="1"/>
    <col min="7687" max="7934" width="9.140625" style="77"/>
    <col min="7935" max="7935" width="31.42578125" style="77" customWidth="1"/>
    <col min="7936" max="7936" width="11.5703125" style="77" customWidth="1"/>
    <col min="7937" max="7937" width="11" style="77" customWidth="1"/>
    <col min="7938" max="7938" width="16.140625" style="77" customWidth="1"/>
    <col min="7939" max="7939" width="13.28515625" style="77" customWidth="1"/>
    <col min="7940" max="7940" width="10.140625" style="77" bestFit="1" customWidth="1"/>
    <col min="7941" max="7941" width="16.28515625" style="77" customWidth="1"/>
    <col min="7942" max="7942" width="13.42578125" style="77" customWidth="1"/>
    <col min="7943" max="8190" width="9.140625" style="77"/>
    <col min="8191" max="8191" width="31.42578125" style="77" customWidth="1"/>
    <col min="8192" max="8192" width="11.5703125" style="77" customWidth="1"/>
    <col min="8193" max="8193" width="11" style="77" customWidth="1"/>
    <col min="8194" max="8194" width="16.140625" style="77" customWidth="1"/>
    <col min="8195" max="8195" width="13.28515625" style="77" customWidth="1"/>
    <col min="8196" max="8196" width="10.140625" style="77" bestFit="1" customWidth="1"/>
    <col min="8197" max="8197" width="16.28515625" style="77" customWidth="1"/>
    <col min="8198" max="8198" width="13.42578125" style="77" customWidth="1"/>
    <col min="8199" max="8446" width="9.140625" style="77"/>
    <col min="8447" max="8447" width="31.42578125" style="77" customWidth="1"/>
    <col min="8448" max="8448" width="11.5703125" style="77" customWidth="1"/>
    <col min="8449" max="8449" width="11" style="77" customWidth="1"/>
    <col min="8450" max="8450" width="16.140625" style="77" customWidth="1"/>
    <col min="8451" max="8451" width="13.28515625" style="77" customWidth="1"/>
    <col min="8452" max="8452" width="10.140625" style="77" bestFit="1" customWidth="1"/>
    <col min="8453" max="8453" width="16.28515625" style="77" customWidth="1"/>
    <col min="8454" max="8454" width="13.42578125" style="77" customWidth="1"/>
    <col min="8455" max="8702" width="9.140625" style="77"/>
    <col min="8703" max="8703" width="31.42578125" style="77" customWidth="1"/>
    <col min="8704" max="8704" width="11.5703125" style="77" customWidth="1"/>
    <col min="8705" max="8705" width="11" style="77" customWidth="1"/>
    <col min="8706" max="8706" width="16.140625" style="77" customWidth="1"/>
    <col min="8707" max="8707" width="13.28515625" style="77" customWidth="1"/>
    <col min="8708" max="8708" width="10.140625" style="77" bestFit="1" customWidth="1"/>
    <col min="8709" max="8709" width="16.28515625" style="77" customWidth="1"/>
    <col min="8710" max="8710" width="13.42578125" style="77" customWidth="1"/>
    <col min="8711" max="8958" width="9.140625" style="77"/>
    <col min="8959" max="8959" width="31.42578125" style="77" customWidth="1"/>
    <col min="8960" max="8960" width="11.5703125" style="77" customWidth="1"/>
    <col min="8961" max="8961" width="11" style="77" customWidth="1"/>
    <col min="8962" max="8962" width="16.140625" style="77" customWidth="1"/>
    <col min="8963" max="8963" width="13.28515625" style="77" customWidth="1"/>
    <col min="8964" max="8964" width="10.140625" style="77" bestFit="1" customWidth="1"/>
    <col min="8965" max="8965" width="16.28515625" style="77" customWidth="1"/>
    <col min="8966" max="8966" width="13.42578125" style="77" customWidth="1"/>
    <col min="8967" max="9214" width="9.140625" style="77"/>
    <col min="9215" max="9215" width="31.42578125" style="77" customWidth="1"/>
    <col min="9216" max="9216" width="11.5703125" style="77" customWidth="1"/>
    <col min="9217" max="9217" width="11" style="77" customWidth="1"/>
    <col min="9218" max="9218" width="16.140625" style="77" customWidth="1"/>
    <col min="9219" max="9219" width="13.28515625" style="77" customWidth="1"/>
    <col min="9220" max="9220" width="10.140625" style="77" bestFit="1" customWidth="1"/>
    <col min="9221" max="9221" width="16.28515625" style="77" customWidth="1"/>
    <col min="9222" max="9222" width="13.42578125" style="77" customWidth="1"/>
    <col min="9223" max="9470" width="9.140625" style="77"/>
    <col min="9471" max="9471" width="31.42578125" style="77" customWidth="1"/>
    <col min="9472" max="9472" width="11.5703125" style="77" customWidth="1"/>
    <col min="9473" max="9473" width="11" style="77" customWidth="1"/>
    <col min="9474" max="9474" width="16.140625" style="77" customWidth="1"/>
    <col min="9475" max="9475" width="13.28515625" style="77" customWidth="1"/>
    <col min="9476" max="9476" width="10.140625" style="77" bestFit="1" customWidth="1"/>
    <col min="9477" max="9477" width="16.28515625" style="77" customWidth="1"/>
    <col min="9478" max="9478" width="13.42578125" style="77" customWidth="1"/>
    <col min="9479" max="9726" width="9.140625" style="77"/>
    <col min="9727" max="9727" width="31.42578125" style="77" customWidth="1"/>
    <col min="9728" max="9728" width="11.5703125" style="77" customWidth="1"/>
    <col min="9729" max="9729" width="11" style="77" customWidth="1"/>
    <col min="9730" max="9730" width="16.140625" style="77" customWidth="1"/>
    <col min="9731" max="9731" width="13.28515625" style="77" customWidth="1"/>
    <col min="9732" max="9732" width="10.140625" style="77" bestFit="1" customWidth="1"/>
    <col min="9733" max="9733" width="16.28515625" style="77" customWidth="1"/>
    <col min="9734" max="9734" width="13.42578125" style="77" customWidth="1"/>
    <col min="9735" max="9982" width="9.140625" style="77"/>
    <col min="9983" max="9983" width="31.42578125" style="77" customWidth="1"/>
    <col min="9984" max="9984" width="11.5703125" style="77" customWidth="1"/>
    <col min="9985" max="9985" width="11" style="77" customWidth="1"/>
    <col min="9986" max="9986" width="16.140625" style="77" customWidth="1"/>
    <col min="9987" max="9987" width="13.28515625" style="77" customWidth="1"/>
    <col min="9988" max="9988" width="10.140625" style="77" bestFit="1" customWidth="1"/>
    <col min="9989" max="9989" width="16.28515625" style="77" customWidth="1"/>
    <col min="9990" max="9990" width="13.42578125" style="77" customWidth="1"/>
    <col min="9991" max="10238" width="9.140625" style="77"/>
    <col min="10239" max="10239" width="31.42578125" style="77" customWidth="1"/>
    <col min="10240" max="10240" width="11.5703125" style="77" customWidth="1"/>
    <col min="10241" max="10241" width="11" style="77" customWidth="1"/>
    <col min="10242" max="10242" width="16.140625" style="77" customWidth="1"/>
    <col min="10243" max="10243" width="13.28515625" style="77" customWidth="1"/>
    <col min="10244" max="10244" width="10.140625" style="77" bestFit="1" customWidth="1"/>
    <col min="10245" max="10245" width="16.28515625" style="77" customWidth="1"/>
    <col min="10246" max="10246" width="13.42578125" style="77" customWidth="1"/>
    <col min="10247" max="10494" width="9.140625" style="77"/>
    <col min="10495" max="10495" width="31.42578125" style="77" customWidth="1"/>
    <col min="10496" max="10496" width="11.5703125" style="77" customWidth="1"/>
    <col min="10497" max="10497" width="11" style="77" customWidth="1"/>
    <col min="10498" max="10498" width="16.140625" style="77" customWidth="1"/>
    <col min="10499" max="10499" width="13.28515625" style="77" customWidth="1"/>
    <col min="10500" max="10500" width="10.140625" style="77" bestFit="1" customWidth="1"/>
    <col min="10501" max="10501" width="16.28515625" style="77" customWidth="1"/>
    <col min="10502" max="10502" width="13.42578125" style="77" customWidth="1"/>
    <col min="10503" max="10750" width="9.140625" style="77"/>
    <col min="10751" max="10751" width="31.42578125" style="77" customWidth="1"/>
    <col min="10752" max="10752" width="11.5703125" style="77" customWidth="1"/>
    <col min="10753" max="10753" width="11" style="77" customWidth="1"/>
    <col min="10754" max="10754" width="16.140625" style="77" customWidth="1"/>
    <col min="10755" max="10755" width="13.28515625" style="77" customWidth="1"/>
    <col min="10756" max="10756" width="10.140625" style="77" bestFit="1" customWidth="1"/>
    <col min="10757" max="10757" width="16.28515625" style="77" customWidth="1"/>
    <col min="10758" max="10758" width="13.42578125" style="77" customWidth="1"/>
    <col min="10759" max="11006" width="9.140625" style="77"/>
    <col min="11007" max="11007" width="31.42578125" style="77" customWidth="1"/>
    <col min="11008" max="11008" width="11.5703125" style="77" customWidth="1"/>
    <col min="11009" max="11009" width="11" style="77" customWidth="1"/>
    <col min="11010" max="11010" width="16.140625" style="77" customWidth="1"/>
    <col min="11011" max="11011" width="13.28515625" style="77" customWidth="1"/>
    <col min="11012" max="11012" width="10.140625" style="77" bestFit="1" customWidth="1"/>
    <col min="11013" max="11013" width="16.28515625" style="77" customWidth="1"/>
    <col min="11014" max="11014" width="13.42578125" style="77" customWidth="1"/>
    <col min="11015" max="11262" width="9.140625" style="77"/>
    <col min="11263" max="11263" width="31.42578125" style="77" customWidth="1"/>
    <col min="11264" max="11264" width="11.5703125" style="77" customWidth="1"/>
    <col min="11265" max="11265" width="11" style="77" customWidth="1"/>
    <col min="11266" max="11266" width="16.140625" style="77" customWidth="1"/>
    <col min="11267" max="11267" width="13.28515625" style="77" customWidth="1"/>
    <col min="11268" max="11268" width="10.140625" style="77" bestFit="1" customWidth="1"/>
    <col min="11269" max="11269" width="16.28515625" style="77" customWidth="1"/>
    <col min="11270" max="11270" width="13.42578125" style="77" customWidth="1"/>
    <col min="11271" max="11518" width="9.140625" style="77"/>
    <col min="11519" max="11519" width="31.42578125" style="77" customWidth="1"/>
    <col min="11520" max="11520" width="11.5703125" style="77" customWidth="1"/>
    <col min="11521" max="11521" width="11" style="77" customWidth="1"/>
    <col min="11522" max="11522" width="16.140625" style="77" customWidth="1"/>
    <col min="11523" max="11523" width="13.28515625" style="77" customWidth="1"/>
    <col min="11524" max="11524" width="10.140625" style="77" bestFit="1" customWidth="1"/>
    <col min="11525" max="11525" width="16.28515625" style="77" customWidth="1"/>
    <col min="11526" max="11526" width="13.42578125" style="77" customWidth="1"/>
    <col min="11527" max="11774" width="9.140625" style="77"/>
    <col min="11775" max="11775" width="31.42578125" style="77" customWidth="1"/>
    <col min="11776" max="11776" width="11.5703125" style="77" customWidth="1"/>
    <col min="11777" max="11777" width="11" style="77" customWidth="1"/>
    <col min="11778" max="11778" width="16.140625" style="77" customWidth="1"/>
    <col min="11779" max="11779" width="13.28515625" style="77" customWidth="1"/>
    <col min="11780" max="11780" width="10.140625" style="77" bestFit="1" customWidth="1"/>
    <col min="11781" max="11781" width="16.28515625" style="77" customWidth="1"/>
    <col min="11782" max="11782" width="13.42578125" style="77" customWidth="1"/>
    <col min="11783" max="12030" width="9.140625" style="77"/>
    <col min="12031" max="12031" width="31.42578125" style="77" customWidth="1"/>
    <col min="12032" max="12032" width="11.5703125" style="77" customWidth="1"/>
    <col min="12033" max="12033" width="11" style="77" customWidth="1"/>
    <col min="12034" max="12034" width="16.140625" style="77" customWidth="1"/>
    <col min="12035" max="12035" width="13.28515625" style="77" customWidth="1"/>
    <col min="12036" max="12036" width="10.140625" style="77" bestFit="1" customWidth="1"/>
    <col min="12037" max="12037" width="16.28515625" style="77" customWidth="1"/>
    <col min="12038" max="12038" width="13.42578125" style="77" customWidth="1"/>
    <col min="12039" max="12286" width="9.140625" style="77"/>
    <col min="12287" max="12287" width="31.42578125" style="77" customWidth="1"/>
    <col min="12288" max="12288" width="11.5703125" style="77" customWidth="1"/>
    <col min="12289" max="12289" width="11" style="77" customWidth="1"/>
    <col min="12290" max="12290" width="16.140625" style="77" customWidth="1"/>
    <col min="12291" max="12291" width="13.28515625" style="77" customWidth="1"/>
    <col min="12292" max="12292" width="10.140625" style="77" bestFit="1" customWidth="1"/>
    <col min="12293" max="12293" width="16.28515625" style="77" customWidth="1"/>
    <col min="12294" max="12294" width="13.42578125" style="77" customWidth="1"/>
    <col min="12295" max="12542" width="9.140625" style="77"/>
    <col min="12543" max="12543" width="31.42578125" style="77" customWidth="1"/>
    <col min="12544" max="12544" width="11.5703125" style="77" customWidth="1"/>
    <col min="12545" max="12545" width="11" style="77" customWidth="1"/>
    <col min="12546" max="12546" width="16.140625" style="77" customWidth="1"/>
    <col min="12547" max="12547" width="13.28515625" style="77" customWidth="1"/>
    <col min="12548" max="12548" width="10.140625" style="77" bestFit="1" customWidth="1"/>
    <col min="12549" max="12549" width="16.28515625" style="77" customWidth="1"/>
    <col min="12550" max="12550" width="13.42578125" style="77" customWidth="1"/>
    <col min="12551" max="12798" width="9.140625" style="77"/>
    <col min="12799" max="12799" width="31.42578125" style="77" customWidth="1"/>
    <col min="12800" max="12800" width="11.5703125" style="77" customWidth="1"/>
    <col min="12801" max="12801" width="11" style="77" customWidth="1"/>
    <col min="12802" max="12802" width="16.140625" style="77" customWidth="1"/>
    <col min="12803" max="12803" width="13.28515625" style="77" customWidth="1"/>
    <col min="12804" max="12804" width="10.140625" style="77" bestFit="1" customWidth="1"/>
    <col min="12805" max="12805" width="16.28515625" style="77" customWidth="1"/>
    <col min="12806" max="12806" width="13.42578125" style="77" customWidth="1"/>
    <col min="12807" max="13054" width="9.140625" style="77"/>
    <col min="13055" max="13055" width="31.42578125" style="77" customWidth="1"/>
    <col min="13056" max="13056" width="11.5703125" style="77" customWidth="1"/>
    <col min="13057" max="13057" width="11" style="77" customWidth="1"/>
    <col min="13058" max="13058" width="16.140625" style="77" customWidth="1"/>
    <col min="13059" max="13059" width="13.28515625" style="77" customWidth="1"/>
    <col min="13060" max="13060" width="10.140625" style="77" bestFit="1" customWidth="1"/>
    <col min="13061" max="13061" width="16.28515625" style="77" customWidth="1"/>
    <col min="13062" max="13062" width="13.42578125" style="77" customWidth="1"/>
    <col min="13063" max="13310" width="9.140625" style="77"/>
    <col min="13311" max="13311" width="31.42578125" style="77" customWidth="1"/>
    <col min="13312" max="13312" width="11.5703125" style="77" customWidth="1"/>
    <col min="13313" max="13313" width="11" style="77" customWidth="1"/>
    <col min="13314" max="13314" width="16.140625" style="77" customWidth="1"/>
    <col min="13315" max="13315" width="13.28515625" style="77" customWidth="1"/>
    <col min="13316" max="13316" width="10.140625" style="77" bestFit="1" customWidth="1"/>
    <col min="13317" max="13317" width="16.28515625" style="77" customWidth="1"/>
    <col min="13318" max="13318" width="13.42578125" style="77" customWidth="1"/>
    <col min="13319" max="13566" width="9.140625" style="77"/>
    <col min="13567" max="13567" width="31.42578125" style="77" customWidth="1"/>
    <col min="13568" max="13568" width="11.5703125" style="77" customWidth="1"/>
    <col min="13569" max="13569" width="11" style="77" customWidth="1"/>
    <col min="13570" max="13570" width="16.140625" style="77" customWidth="1"/>
    <col min="13571" max="13571" width="13.28515625" style="77" customWidth="1"/>
    <col min="13572" max="13572" width="10.140625" style="77" bestFit="1" customWidth="1"/>
    <col min="13573" max="13573" width="16.28515625" style="77" customWidth="1"/>
    <col min="13574" max="13574" width="13.42578125" style="77" customWidth="1"/>
    <col min="13575" max="13822" width="9.140625" style="77"/>
    <col min="13823" max="13823" width="31.42578125" style="77" customWidth="1"/>
    <col min="13824" max="13824" width="11.5703125" style="77" customWidth="1"/>
    <col min="13825" max="13825" width="11" style="77" customWidth="1"/>
    <col min="13826" max="13826" width="16.140625" style="77" customWidth="1"/>
    <col min="13827" max="13827" width="13.28515625" style="77" customWidth="1"/>
    <col min="13828" max="13828" width="10.140625" style="77" bestFit="1" customWidth="1"/>
    <col min="13829" max="13829" width="16.28515625" style="77" customWidth="1"/>
    <col min="13830" max="13830" width="13.42578125" style="77" customWidth="1"/>
    <col min="13831" max="14078" width="9.140625" style="77"/>
    <col min="14079" max="14079" width="31.42578125" style="77" customWidth="1"/>
    <col min="14080" max="14080" width="11.5703125" style="77" customWidth="1"/>
    <col min="14081" max="14081" width="11" style="77" customWidth="1"/>
    <col min="14082" max="14082" width="16.140625" style="77" customWidth="1"/>
    <col min="14083" max="14083" width="13.28515625" style="77" customWidth="1"/>
    <col min="14084" max="14084" width="10.140625" style="77" bestFit="1" customWidth="1"/>
    <col min="14085" max="14085" width="16.28515625" style="77" customWidth="1"/>
    <col min="14086" max="14086" width="13.42578125" style="77" customWidth="1"/>
    <col min="14087" max="14334" width="9.140625" style="77"/>
    <col min="14335" max="14335" width="31.42578125" style="77" customWidth="1"/>
    <col min="14336" max="14336" width="11.5703125" style="77" customWidth="1"/>
    <col min="14337" max="14337" width="11" style="77" customWidth="1"/>
    <col min="14338" max="14338" width="16.140625" style="77" customWidth="1"/>
    <col min="14339" max="14339" width="13.28515625" style="77" customWidth="1"/>
    <col min="14340" max="14340" width="10.140625" style="77" bestFit="1" customWidth="1"/>
    <col min="14341" max="14341" width="16.28515625" style="77" customWidth="1"/>
    <col min="14342" max="14342" width="13.42578125" style="77" customWidth="1"/>
    <col min="14343" max="14590" width="9.140625" style="77"/>
    <col min="14591" max="14591" width="31.42578125" style="77" customWidth="1"/>
    <col min="14592" max="14592" width="11.5703125" style="77" customWidth="1"/>
    <col min="14593" max="14593" width="11" style="77" customWidth="1"/>
    <col min="14594" max="14594" width="16.140625" style="77" customWidth="1"/>
    <col min="14595" max="14595" width="13.28515625" style="77" customWidth="1"/>
    <col min="14596" max="14596" width="10.140625" style="77" bestFit="1" customWidth="1"/>
    <col min="14597" max="14597" width="16.28515625" style="77" customWidth="1"/>
    <col min="14598" max="14598" width="13.42578125" style="77" customWidth="1"/>
    <col min="14599" max="14846" width="9.140625" style="77"/>
    <col min="14847" max="14847" width="31.42578125" style="77" customWidth="1"/>
    <col min="14848" max="14848" width="11.5703125" style="77" customWidth="1"/>
    <col min="14849" max="14849" width="11" style="77" customWidth="1"/>
    <col min="14850" max="14850" width="16.140625" style="77" customWidth="1"/>
    <col min="14851" max="14851" width="13.28515625" style="77" customWidth="1"/>
    <col min="14852" max="14852" width="10.140625" style="77" bestFit="1" customWidth="1"/>
    <col min="14853" max="14853" width="16.28515625" style="77" customWidth="1"/>
    <col min="14854" max="14854" width="13.42578125" style="77" customWidth="1"/>
    <col min="14855" max="15102" width="9.140625" style="77"/>
    <col min="15103" max="15103" width="31.42578125" style="77" customWidth="1"/>
    <col min="15104" max="15104" width="11.5703125" style="77" customWidth="1"/>
    <col min="15105" max="15105" width="11" style="77" customWidth="1"/>
    <col min="15106" max="15106" width="16.140625" style="77" customWidth="1"/>
    <col min="15107" max="15107" width="13.28515625" style="77" customWidth="1"/>
    <col min="15108" max="15108" width="10.140625" style="77" bestFit="1" customWidth="1"/>
    <col min="15109" max="15109" width="16.28515625" style="77" customWidth="1"/>
    <col min="15110" max="15110" width="13.42578125" style="77" customWidth="1"/>
    <col min="15111" max="15358" width="9.140625" style="77"/>
    <col min="15359" max="15359" width="31.42578125" style="77" customWidth="1"/>
    <col min="15360" max="15360" width="11.5703125" style="77" customWidth="1"/>
    <col min="15361" max="15361" width="11" style="77" customWidth="1"/>
    <col min="15362" max="15362" width="16.140625" style="77" customWidth="1"/>
    <col min="15363" max="15363" width="13.28515625" style="77" customWidth="1"/>
    <col min="15364" max="15364" width="10.140625" style="77" bestFit="1" customWidth="1"/>
    <col min="15365" max="15365" width="16.28515625" style="77" customWidth="1"/>
    <col min="15366" max="15366" width="13.42578125" style="77" customWidth="1"/>
    <col min="15367" max="15614" width="9.140625" style="77"/>
    <col min="15615" max="15615" width="31.42578125" style="77" customWidth="1"/>
    <col min="15616" max="15616" width="11.5703125" style="77" customWidth="1"/>
    <col min="15617" max="15617" width="11" style="77" customWidth="1"/>
    <col min="15618" max="15618" width="16.140625" style="77" customWidth="1"/>
    <col min="15619" max="15619" width="13.28515625" style="77" customWidth="1"/>
    <col min="15620" max="15620" width="10.140625" style="77" bestFit="1" customWidth="1"/>
    <col min="15621" max="15621" width="16.28515625" style="77" customWidth="1"/>
    <col min="15622" max="15622" width="13.42578125" style="77" customWidth="1"/>
    <col min="15623" max="15870" width="9.140625" style="77"/>
    <col min="15871" max="15871" width="31.42578125" style="77" customWidth="1"/>
    <col min="15872" max="15872" width="11.5703125" style="77" customWidth="1"/>
    <col min="15873" max="15873" width="11" style="77" customWidth="1"/>
    <col min="15874" max="15874" width="16.140625" style="77" customWidth="1"/>
    <col min="15875" max="15875" width="13.28515625" style="77" customWidth="1"/>
    <col min="15876" max="15876" width="10.140625" style="77" bestFit="1" customWidth="1"/>
    <col min="15877" max="15877" width="16.28515625" style="77" customWidth="1"/>
    <col min="15878" max="15878" width="13.42578125" style="77" customWidth="1"/>
    <col min="15879" max="16126" width="9.140625" style="77"/>
    <col min="16127" max="16127" width="31.42578125" style="77" customWidth="1"/>
    <col min="16128" max="16128" width="11.5703125" style="77" customWidth="1"/>
    <col min="16129" max="16129" width="11" style="77" customWidth="1"/>
    <col min="16130" max="16130" width="16.140625" style="77" customWidth="1"/>
    <col min="16131" max="16131" width="13.28515625" style="77" customWidth="1"/>
    <col min="16132" max="16132" width="10.140625" style="77" bestFit="1" customWidth="1"/>
    <col min="16133" max="16133" width="16.28515625" style="77" customWidth="1"/>
    <col min="16134" max="16134" width="13.42578125" style="77" customWidth="1"/>
    <col min="16135" max="16384" width="9.140625" style="77"/>
  </cols>
  <sheetData>
    <row r="3" spans="1:6" ht="13.5" customHeight="1" x14ac:dyDescent="0.2">
      <c r="A3" s="457" t="s">
        <v>34</v>
      </c>
      <c r="B3" s="458" t="s">
        <v>342</v>
      </c>
      <c r="C3" s="459" t="s">
        <v>343</v>
      </c>
      <c r="D3" s="459" t="s">
        <v>1034</v>
      </c>
      <c r="E3" s="459"/>
      <c r="F3" s="459"/>
    </row>
    <row r="4" spans="1:6" ht="15.75" customHeight="1" x14ac:dyDescent="0.2">
      <c r="A4" s="457"/>
      <c r="B4" s="458"/>
      <c r="C4" s="459"/>
      <c r="D4" s="458" t="s">
        <v>339</v>
      </c>
      <c r="E4" s="457" t="s">
        <v>1030</v>
      </c>
      <c r="F4" s="457"/>
    </row>
    <row r="5" spans="1:6" ht="69" customHeight="1" x14ac:dyDescent="0.2">
      <c r="A5" s="457"/>
      <c r="B5" s="458"/>
      <c r="C5" s="459"/>
      <c r="D5" s="458"/>
      <c r="E5" s="78" t="s">
        <v>1031</v>
      </c>
      <c r="F5" s="78" t="s">
        <v>340</v>
      </c>
    </row>
    <row r="6" spans="1:6" x14ac:dyDescent="0.2">
      <c r="A6" s="79">
        <v>1</v>
      </c>
      <c r="B6" s="79">
        <v>2</v>
      </c>
      <c r="C6" s="79">
        <v>3</v>
      </c>
      <c r="D6" s="79">
        <v>6</v>
      </c>
      <c r="E6" s="78">
        <v>7</v>
      </c>
      <c r="F6" s="78">
        <v>8</v>
      </c>
    </row>
    <row r="7" spans="1:6" ht="45.75" customHeight="1" x14ac:dyDescent="0.2">
      <c r="A7" s="80" t="s">
        <v>330</v>
      </c>
      <c r="B7" s="81">
        <f>B8+B9+B10+B11+B12+B13+B14</f>
        <v>47769.8</v>
      </c>
      <c r="C7" s="81">
        <f>C8+C9+C10+C11+C12+C13+C14</f>
        <v>46934.1</v>
      </c>
      <c r="D7" s="81">
        <f>E7+F7</f>
        <v>48267</v>
      </c>
      <c r="E7" s="81">
        <f>E8+E9+E10+E11+E12+E13+E14</f>
        <v>0</v>
      </c>
      <c r="F7" s="81">
        <f>F8+F9+F10+F11+F12+F13+F14</f>
        <v>48267</v>
      </c>
    </row>
    <row r="8" spans="1:6" ht="18" customHeight="1" x14ac:dyDescent="0.2">
      <c r="A8" s="82" t="s">
        <v>331</v>
      </c>
      <c r="B8" s="81">
        <f>ხარჯები!C6</f>
        <v>3960.8999999999996</v>
      </c>
      <c r="C8" s="81">
        <f>ხარჯები!D6</f>
        <v>4485.2</v>
      </c>
      <c r="D8" s="81">
        <f t="shared" ref="D8:D14" si="0">E8+F8</f>
        <v>24575.4</v>
      </c>
      <c r="E8" s="81">
        <f>ხარჯები!F6</f>
        <v>0</v>
      </c>
      <c r="F8" s="81">
        <f>ხარჯები!G6</f>
        <v>24575.4</v>
      </c>
    </row>
    <row r="9" spans="1:6" ht="18" customHeight="1" x14ac:dyDescent="0.2">
      <c r="A9" s="82" t="s">
        <v>332</v>
      </c>
      <c r="B9" s="81">
        <f>ხარჯები!C7</f>
        <v>8903.9</v>
      </c>
      <c r="C9" s="81">
        <f>ხარჯები!D7</f>
        <v>6704</v>
      </c>
      <c r="D9" s="81">
        <f t="shared" si="0"/>
        <v>15647.3</v>
      </c>
      <c r="E9" s="81">
        <f>ხარჯები!F7</f>
        <v>0</v>
      </c>
      <c r="F9" s="81">
        <f>ხარჯები!G7</f>
        <v>15647.3</v>
      </c>
    </row>
    <row r="10" spans="1:6" ht="18" customHeight="1" x14ac:dyDescent="0.2">
      <c r="A10" s="82" t="s">
        <v>333</v>
      </c>
      <c r="B10" s="81">
        <f>ხარჯები!C8</f>
        <v>619</v>
      </c>
      <c r="C10" s="81">
        <f>ხარჯები!D8</f>
        <v>486</v>
      </c>
      <c r="D10" s="81">
        <f t="shared" si="0"/>
        <v>412</v>
      </c>
      <c r="E10" s="81">
        <f>ხარჯები!F8</f>
        <v>0</v>
      </c>
      <c r="F10" s="81">
        <f>ხარჯები!G8</f>
        <v>412</v>
      </c>
    </row>
    <row r="11" spans="1:6" ht="18" customHeight="1" x14ac:dyDescent="0.2">
      <c r="A11" s="82" t="s">
        <v>334</v>
      </c>
      <c r="B11" s="81">
        <f>ხარჯები!C9</f>
        <v>26443.500000000004</v>
      </c>
      <c r="C11" s="81">
        <f>ხარჯები!D9</f>
        <v>29472.399999999998</v>
      </c>
      <c r="D11" s="81">
        <f t="shared" si="0"/>
        <v>2223.5</v>
      </c>
      <c r="E11" s="81">
        <f>ხარჯები!F9</f>
        <v>0</v>
      </c>
      <c r="F11" s="81">
        <f>ხარჯები!G9</f>
        <v>2223.5</v>
      </c>
    </row>
    <row r="12" spans="1:6" ht="18" customHeight="1" x14ac:dyDescent="0.2">
      <c r="A12" s="82" t="s">
        <v>65</v>
      </c>
      <c r="B12" s="81">
        <f>ხარჯები!C10</f>
        <v>692</v>
      </c>
      <c r="C12" s="81">
        <f>ხარჯები!D10</f>
        <v>70</v>
      </c>
      <c r="D12" s="81">
        <f t="shared" si="0"/>
        <v>5</v>
      </c>
      <c r="E12" s="81">
        <f>ხარჯები!F10</f>
        <v>0</v>
      </c>
      <c r="F12" s="81">
        <f>ხარჯები!G10</f>
        <v>5</v>
      </c>
    </row>
    <row r="13" spans="1:6" ht="18" customHeight="1" x14ac:dyDescent="0.2">
      <c r="A13" s="82" t="s">
        <v>281</v>
      </c>
      <c r="B13" s="81">
        <f>ხარჯები!C11</f>
        <v>3027.3999999999996</v>
      </c>
      <c r="C13" s="81">
        <f>ხარჯები!D11</f>
        <v>2869.2000000000003</v>
      </c>
      <c r="D13" s="81">
        <f t="shared" si="0"/>
        <v>3783.5</v>
      </c>
      <c r="E13" s="81">
        <f>ხარჯები!F11</f>
        <v>0</v>
      </c>
      <c r="F13" s="81">
        <f>ხარჯები!G11</f>
        <v>3783.5</v>
      </c>
    </row>
    <row r="14" spans="1:6" ht="18" customHeight="1" x14ac:dyDescent="0.2">
      <c r="A14" s="82" t="s">
        <v>335</v>
      </c>
      <c r="B14" s="83">
        <f>ხარჯები!C12</f>
        <v>4123.0999999999995</v>
      </c>
      <c r="C14" s="83">
        <f>ხარჯები!D12</f>
        <v>2847.2999999999997</v>
      </c>
      <c r="D14" s="81">
        <f t="shared" si="0"/>
        <v>1620.3</v>
      </c>
      <c r="E14" s="83">
        <f>ხარჯები!F12</f>
        <v>0</v>
      </c>
      <c r="F14" s="81">
        <f>ხარჯები!G12</f>
        <v>1620.3</v>
      </c>
    </row>
  </sheetData>
  <mergeCells count="6">
    <mergeCell ref="A3:A5"/>
    <mergeCell ref="B3:B5"/>
    <mergeCell ref="D3:F3"/>
    <mergeCell ref="D4:D5"/>
    <mergeCell ref="E4:F4"/>
    <mergeCell ref="C3:C5"/>
  </mergeCell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44"/>
  <sheetViews>
    <sheetView view="pageBreakPreview" topLeftCell="A34" zoomScaleSheetLayoutView="100" workbookViewId="0">
      <selection activeCell="C825" sqref="C825:G825"/>
    </sheetView>
  </sheetViews>
  <sheetFormatPr defaultRowHeight="15" x14ac:dyDescent="0.25"/>
  <cols>
    <col min="1" max="1" width="9.85546875" style="140" customWidth="1"/>
    <col min="2" max="2" width="55.28515625" style="140" customWidth="1"/>
    <col min="3" max="5" width="13.5703125" style="140" customWidth="1"/>
    <col min="6" max="256" width="9.140625" style="140"/>
    <col min="257" max="257" width="4.28515625" style="140" customWidth="1"/>
    <col min="258" max="258" width="41.7109375" style="140" customWidth="1"/>
    <col min="259" max="259" width="13.85546875" style="140" customWidth="1"/>
    <col min="260" max="260" width="12.5703125" style="140" customWidth="1"/>
    <col min="261" max="261" width="12.42578125" style="140" customWidth="1"/>
    <col min="262" max="512" width="9.140625" style="140"/>
    <col min="513" max="513" width="4.28515625" style="140" customWidth="1"/>
    <col min="514" max="514" width="41.7109375" style="140" customWidth="1"/>
    <col min="515" max="515" width="13.85546875" style="140" customWidth="1"/>
    <col min="516" max="516" width="12.5703125" style="140" customWidth="1"/>
    <col min="517" max="517" width="12.42578125" style="140" customWidth="1"/>
    <col min="518" max="768" width="9.140625" style="140"/>
    <col min="769" max="769" width="4.28515625" style="140" customWidth="1"/>
    <col min="770" max="770" width="41.7109375" style="140" customWidth="1"/>
    <col min="771" max="771" width="13.85546875" style="140" customWidth="1"/>
    <col min="772" max="772" width="12.5703125" style="140" customWidth="1"/>
    <col min="773" max="773" width="12.42578125" style="140" customWidth="1"/>
    <col min="774" max="1024" width="9.140625" style="140"/>
    <col min="1025" max="1025" width="4.28515625" style="140" customWidth="1"/>
    <col min="1026" max="1026" width="41.7109375" style="140" customWidth="1"/>
    <col min="1027" max="1027" width="13.85546875" style="140" customWidth="1"/>
    <col min="1028" max="1028" width="12.5703125" style="140" customWidth="1"/>
    <col min="1029" max="1029" width="12.42578125" style="140" customWidth="1"/>
    <col min="1030" max="1280" width="9.140625" style="140"/>
    <col min="1281" max="1281" width="4.28515625" style="140" customWidth="1"/>
    <col min="1282" max="1282" width="41.7109375" style="140" customWidth="1"/>
    <col min="1283" max="1283" width="13.85546875" style="140" customWidth="1"/>
    <col min="1284" max="1284" width="12.5703125" style="140" customWidth="1"/>
    <col min="1285" max="1285" width="12.42578125" style="140" customWidth="1"/>
    <col min="1286" max="1536" width="9.140625" style="140"/>
    <col min="1537" max="1537" width="4.28515625" style="140" customWidth="1"/>
    <col min="1538" max="1538" width="41.7109375" style="140" customWidth="1"/>
    <col min="1539" max="1539" width="13.85546875" style="140" customWidth="1"/>
    <col min="1540" max="1540" width="12.5703125" style="140" customWidth="1"/>
    <col min="1541" max="1541" width="12.42578125" style="140" customWidth="1"/>
    <col min="1542" max="1792" width="9.140625" style="140"/>
    <col min="1793" max="1793" width="4.28515625" style="140" customWidth="1"/>
    <col min="1794" max="1794" width="41.7109375" style="140" customWidth="1"/>
    <col min="1795" max="1795" width="13.85546875" style="140" customWidth="1"/>
    <col min="1796" max="1796" width="12.5703125" style="140" customWidth="1"/>
    <col min="1797" max="1797" width="12.42578125" style="140" customWidth="1"/>
    <col min="1798" max="2048" width="9.140625" style="140"/>
    <col min="2049" max="2049" width="4.28515625" style="140" customWidth="1"/>
    <col min="2050" max="2050" width="41.7109375" style="140" customWidth="1"/>
    <col min="2051" max="2051" width="13.85546875" style="140" customWidth="1"/>
    <col min="2052" max="2052" width="12.5703125" style="140" customWidth="1"/>
    <col min="2053" max="2053" width="12.42578125" style="140" customWidth="1"/>
    <col min="2054" max="2304" width="9.140625" style="140"/>
    <col min="2305" max="2305" width="4.28515625" style="140" customWidth="1"/>
    <col min="2306" max="2306" width="41.7109375" style="140" customWidth="1"/>
    <col min="2307" max="2307" width="13.85546875" style="140" customWidth="1"/>
    <col min="2308" max="2308" width="12.5703125" style="140" customWidth="1"/>
    <col min="2309" max="2309" width="12.42578125" style="140" customWidth="1"/>
    <col min="2310" max="2560" width="9.140625" style="140"/>
    <col min="2561" max="2561" width="4.28515625" style="140" customWidth="1"/>
    <col min="2562" max="2562" width="41.7109375" style="140" customWidth="1"/>
    <col min="2563" max="2563" width="13.85546875" style="140" customWidth="1"/>
    <col min="2564" max="2564" width="12.5703125" style="140" customWidth="1"/>
    <col min="2565" max="2565" width="12.42578125" style="140" customWidth="1"/>
    <col min="2566" max="2816" width="9.140625" style="140"/>
    <col min="2817" max="2817" width="4.28515625" style="140" customWidth="1"/>
    <col min="2818" max="2818" width="41.7109375" style="140" customWidth="1"/>
    <col min="2819" max="2819" width="13.85546875" style="140" customWidth="1"/>
    <col min="2820" max="2820" width="12.5703125" style="140" customWidth="1"/>
    <col min="2821" max="2821" width="12.42578125" style="140" customWidth="1"/>
    <col min="2822" max="3072" width="9.140625" style="140"/>
    <col min="3073" max="3073" width="4.28515625" style="140" customWidth="1"/>
    <col min="3074" max="3074" width="41.7109375" style="140" customWidth="1"/>
    <col min="3075" max="3075" width="13.85546875" style="140" customWidth="1"/>
    <col min="3076" max="3076" width="12.5703125" style="140" customWidth="1"/>
    <col min="3077" max="3077" width="12.42578125" style="140" customWidth="1"/>
    <col min="3078" max="3328" width="9.140625" style="140"/>
    <col min="3329" max="3329" width="4.28515625" style="140" customWidth="1"/>
    <col min="3330" max="3330" width="41.7109375" style="140" customWidth="1"/>
    <col min="3331" max="3331" width="13.85546875" style="140" customWidth="1"/>
    <col min="3332" max="3332" width="12.5703125" style="140" customWidth="1"/>
    <col min="3333" max="3333" width="12.42578125" style="140" customWidth="1"/>
    <col min="3334" max="3584" width="9.140625" style="140"/>
    <col min="3585" max="3585" width="4.28515625" style="140" customWidth="1"/>
    <col min="3586" max="3586" width="41.7109375" style="140" customWidth="1"/>
    <col min="3587" max="3587" width="13.85546875" style="140" customWidth="1"/>
    <col min="3588" max="3588" width="12.5703125" style="140" customWidth="1"/>
    <col min="3589" max="3589" width="12.42578125" style="140" customWidth="1"/>
    <col min="3590" max="3840" width="9.140625" style="140"/>
    <col min="3841" max="3841" width="4.28515625" style="140" customWidth="1"/>
    <col min="3842" max="3842" width="41.7109375" style="140" customWidth="1"/>
    <col min="3843" max="3843" width="13.85546875" style="140" customWidth="1"/>
    <col min="3844" max="3844" width="12.5703125" style="140" customWidth="1"/>
    <col min="3845" max="3845" width="12.42578125" style="140" customWidth="1"/>
    <col min="3846" max="4096" width="9.140625" style="140"/>
    <col min="4097" max="4097" width="4.28515625" style="140" customWidth="1"/>
    <col min="4098" max="4098" width="41.7109375" style="140" customWidth="1"/>
    <col min="4099" max="4099" width="13.85546875" style="140" customWidth="1"/>
    <col min="4100" max="4100" width="12.5703125" style="140" customWidth="1"/>
    <col min="4101" max="4101" width="12.42578125" style="140" customWidth="1"/>
    <col min="4102" max="4352" width="9.140625" style="140"/>
    <col min="4353" max="4353" width="4.28515625" style="140" customWidth="1"/>
    <col min="4354" max="4354" width="41.7109375" style="140" customWidth="1"/>
    <col min="4355" max="4355" width="13.85546875" style="140" customWidth="1"/>
    <col min="4356" max="4356" width="12.5703125" style="140" customWidth="1"/>
    <col min="4357" max="4357" width="12.42578125" style="140" customWidth="1"/>
    <col min="4358" max="4608" width="9.140625" style="140"/>
    <col min="4609" max="4609" width="4.28515625" style="140" customWidth="1"/>
    <col min="4610" max="4610" width="41.7109375" style="140" customWidth="1"/>
    <col min="4611" max="4611" width="13.85546875" style="140" customWidth="1"/>
    <col min="4612" max="4612" width="12.5703125" style="140" customWidth="1"/>
    <col min="4613" max="4613" width="12.42578125" style="140" customWidth="1"/>
    <col min="4614" max="4864" width="9.140625" style="140"/>
    <col min="4865" max="4865" width="4.28515625" style="140" customWidth="1"/>
    <col min="4866" max="4866" width="41.7109375" style="140" customWidth="1"/>
    <col min="4867" max="4867" width="13.85546875" style="140" customWidth="1"/>
    <col min="4868" max="4868" width="12.5703125" style="140" customWidth="1"/>
    <col min="4869" max="4869" width="12.42578125" style="140" customWidth="1"/>
    <col min="4870" max="5120" width="9.140625" style="140"/>
    <col min="5121" max="5121" width="4.28515625" style="140" customWidth="1"/>
    <col min="5122" max="5122" width="41.7109375" style="140" customWidth="1"/>
    <col min="5123" max="5123" width="13.85546875" style="140" customWidth="1"/>
    <col min="5124" max="5124" width="12.5703125" style="140" customWidth="1"/>
    <col min="5125" max="5125" width="12.42578125" style="140" customWidth="1"/>
    <col min="5126" max="5376" width="9.140625" style="140"/>
    <col min="5377" max="5377" width="4.28515625" style="140" customWidth="1"/>
    <col min="5378" max="5378" width="41.7109375" style="140" customWidth="1"/>
    <col min="5379" max="5379" width="13.85546875" style="140" customWidth="1"/>
    <col min="5380" max="5380" width="12.5703125" style="140" customWidth="1"/>
    <col min="5381" max="5381" width="12.42578125" style="140" customWidth="1"/>
    <col min="5382" max="5632" width="9.140625" style="140"/>
    <col min="5633" max="5633" width="4.28515625" style="140" customWidth="1"/>
    <col min="5634" max="5634" width="41.7109375" style="140" customWidth="1"/>
    <col min="5635" max="5635" width="13.85546875" style="140" customWidth="1"/>
    <col min="5636" max="5636" width="12.5703125" style="140" customWidth="1"/>
    <col min="5637" max="5637" width="12.42578125" style="140" customWidth="1"/>
    <col min="5638" max="5888" width="9.140625" style="140"/>
    <col min="5889" max="5889" width="4.28515625" style="140" customWidth="1"/>
    <col min="5890" max="5890" width="41.7109375" style="140" customWidth="1"/>
    <col min="5891" max="5891" width="13.85546875" style="140" customWidth="1"/>
    <col min="5892" max="5892" width="12.5703125" style="140" customWidth="1"/>
    <col min="5893" max="5893" width="12.42578125" style="140" customWidth="1"/>
    <col min="5894" max="6144" width="9.140625" style="140"/>
    <col min="6145" max="6145" width="4.28515625" style="140" customWidth="1"/>
    <col min="6146" max="6146" width="41.7109375" style="140" customWidth="1"/>
    <col min="6147" max="6147" width="13.85546875" style="140" customWidth="1"/>
    <col min="6148" max="6148" width="12.5703125" style="140" customWidth="1"/>
    <col min="6149" max="6149" width="12.42578125" style="140" customWidth="1"/>
    <col min="6150" max="6400" width="9.140625" style="140"/>
    <col min="6401" max="6401" width="4.28515625" style="140" customWidth="1"/>
    <col min="6402" max="6402" width="41.7109375" style="140" customWidth="1"/>
    <col min="6403" max="6403" width="13.85546875" style="140" customWidth="1"/>
    <col min="6404" max="6404" width="12.5703125" style="140" customWidth="1"/>
    <col min="6405" max="6405" width="12.42578125" style="140" customWidth="1"/>
    <col min="6406" max="6656" width="9.140625" style="140"/>
    <col min="6657" max="6657" width="4.28515625" style="140" customWidth="1"/>
    <col min="6658" max="6658" width="41.7109375" style="140" customWidth="1"/>
    <col min="6659" max="6659" width="13.85546875" style="140" customWidth="1"/>
    <col min="6660" max="6660" width="12.5703125" style="140" customWidth="1"/>
    <col min="6661" max="6661" width="12.42578125" style="140" customWidth="1"/>
    <col min="6662" max="6912" width="9.140625" style="140"/>
    <col min="6913" max="6913" width="4.28515625" style="140" customWidth="1"/>
    <col min="6914" max="6914" width="41.7109375" style="140" customWidth="1"/>
    <col min="6915" max="6915" width="13.85546875" style="140" customWidth="1"/>
    <col min="6916" max="6916" width="12.5703125" style="140" customWidth="1"/>
    <col min="6917" max="6917" width="12.42578125" style="140" customWidth="1"/>
    <col min="6918" max="7168" width="9.140625" style="140"/>
    <col min="7169" max="7169" width="4.28515625" style="140" customWidth="1"/>
    <col min="7170" max="7170" width="41.7109375" style="140" customWidth="1"/>
    <col min="7171" max="7171" width="13.85546875" style="140" customWidth="1"/>
    <col min="7172" max="7172" width="12.5703125" style="140" customWidth="1"/>
    <col min="7173" max="7173" width="12.42578125" style="140" customWidth="1"/>
    <col min="7174" max="7424" width="9.140625" style="140"/>
    <col min="7425" max="7425" width="4.28515625" style="140" customWidth="1"/>
    <col min="7426" max="7426" width="41.7109375" style="140" customWidth="1"/>
    <col min="7427" max="7427" width="13.85546875" style="140" customWidth="1"/>
    <col min="7428" max="7428" width="12.5703125" style="140" customWidth="1"/>
    <col min="7429" max="7429" width="12.42578125" style="140" customWidth="1"/>
    <col min="7430" max="7680" width="9.140625" style="140"/>
    <col min="7681" max="7681" width="4.28515625" style="140" customWidth="1"/>
    <col min="7682" max="7682" width="41.7109375" style="140" customWidth="1"/>
    <col min="7683" max="7683" width="13.85546875" style="140" customWidth="1"/>
    <col min="7684" max="7684" width="12.5703125" style="140" customWidth="1"/>
    <col min="7685" max="7685" width="12.42578125" style="140" customWidth="1"/>
    <col min="7686" max="7936" width="9.140625" style="140"/>
    <col min="7937" max="7937" width="4.28515625" style="140" customWidth="1"/>
    <col min="7938" max="7938" width="41.7109375" style="140" customWidth="1"/>
    <col min="7939" max="7939" width="13.85546875" style="140" customWidth="1"/>
    <col min="7940" max="7940" width="12.5703125" style="140" customWidth="1"/>
    <col min="7941" max="7941" width="12.42578125" style="140" customWidth="1"/>
    <col min="7942" max="8192" width="9.140625" style="140"/>
    <col min="8193" max="8193" width="4.28515625" style="140" customWidth="1"/>
    <col min="8194" max="8194" width="41.7109375" style="140" customWidth="1"/>
    <col min="8195" max="8195" width="13.85546875" style="140" customWidth="1"/>
    <col min="8196" max="8196" width="12.5703125" style="140" customWidth="1"/>
    <col min="8197" max="8197" width="12.42578125" style="140" customWidth="1"/>
    <col min="8198" max="8448" width="9.140625" style="140"/>
    <col min="8449" max="8449" width="4.28515625" style="140" customWidth="1"/>
    <col min="8450" max="8450" width="41.7109375" style="140" customWidth="1"/>
    <col min="8451" max="8451" width="13.85546875" style="140" customWidth="1"/>
    <col min="8452" max="8452" width="12.5703125" style="140" customWidth="1"/>
    <col min="8453" max="8453" width="12.42578125" style="140" customWidth="1"/>
    <col min="8454" max="8704" width="9.140625" style="140"/>
    <col min="8705" max="8705" width="4.28515625" style="140" customWidth="1"/>
    <col min="8706" max="8706" width="41.7109375" style="140" customWidth="1"/>
    <col min="8707" max="8707" width="13.85546875" style="140" customWidth="1"/>
    <col min="8708" max="8708" width="12.5703125" style="140" customWidth="1"/>
    <col min="8709" max="8709" width="12.42578125" style="140" customWidth="1"/>
    <col min="8710" max="8960" width="9.140625" style="140"/>
    <col min="8961" max="8961" width="4.28515625" style="140" customWidth="1"/>
    <col min="8962" max="8962" width="41.7109375" style="140" customWidth="1"/>
    <col min="8963" max="8963" width="13.85546875" style="140" customWidth="1"/>
    <col min="8964" max="8964" width="12.5703125" style="140" customWidth="1"/>
    <col min="8965" max="8965" width="12.42578125" style="140" customWidth="1"/>
    <col min="8966" max="9216" width="9.140625" style="140"/>
    <col min="9217" max="9217" width="4.28515625" style="140" customWidth="1"/>
    <col min="9218" max="9218" width="41.7109375" style="140" customWidth="1"/>
    <col min="9219" max="9219" width="13.85546875" style="140" customWidth="1"/>
    <col min="9220" max="9220" width="12.5703125" style="140" customWidth="1"/>
    <col min="9221" max="9221" width="12.42578125" style="140" customWidth="1"/>
    <col min="9222" max="9472" width="9.140625" style="140"/>
    <col min="9473" max="9473" width="4.28515625" style="140" customWidth="1"/>
    <col min="9474" max="9474" width="41.7109375" style="140" customWidth="1"/>
    <col min="9475" max="9475" width="13.85546875" style="140" customWidth="1"/>
    <col min="9476" max="9476" width="12.5703125" style="140" customWidth="1"/>
    <col min="9477" max="9477" width="12.42578125" style="140" customWidth="1"/>
    <col min="9478" max="9728" width="9.140625" style="140"/>
    <col min="9729" max="9729" width="4.28515625" style="140" customWidth="1"/>
    <col min="9730" max="9730" width="41.7109375" style="140" customWidth="1"/>
    <col min="9731" max="9731" width="13.85546875" style="140" customWidth="1"/>
    <col min="9732" max="9732" width="12.5703125" style="140" customWidth="1"/>
    <col min="9733" max="9733" width="12.42578125" style="140" customWidth="1"/>
    <col min="9734" max="9984" width="9.140625" style="140"/>
    <col min="9985" max="9985" width="4.28515625" style="140" customWidth="1"/>
    <col min="9986" max="9986" width="41.7109375" style="140" customWidth="1"/>
    <col min="9987" max="9987" width="13.85546875" style="140" customWidth="1"/>
    <col min="9988" max="9988" width="12.5703125" style="140" customWidth="1"/>
    <col min="9989" max="9989" width="12.42578125" style="140" customWidth="1"/>
    <col min="9990" max="10240" width="9.140625" style="140"/>
    <col min="10241" max="10241" width="4.28515625" style="140" customWidth="1"/>
    <col min="10242" max="10242" width="41.7109375" style="140" customWidth="1"/>
    <col min="10243" max="10243" width="13.85546875" style="140" customWidth="1"/>
    <col min="10244" max="10244" width="12.5703125" style="140" customWidth="1"/>
    <col min="10245" max="10245" width="12.42578125" style="140" customWidth="1"/>
    <col min="10246" max="10496" width="9.140625" style="140"/>
    <col min="10497" max="10497" width="4.28515625" style="140" customWidth="1"/>
    <col min="10498" max="10498" width="41.7109375" style="140" customWidth="1"/>
    <col min="10499" max="10499" width="13.85546875" style="140" customWidth="1"/>
    <col min="10500" max="10500" width="12.5703125" style="140" customWidth="1"/>
    <col min="10501" max="10501" width="12.42578125" style="140" customWidth="1"/>
    <col min="10502" max="10752" width="9.140625" style="140"/>
    <col min="10753" max="10753" width="4.28515625" style="140" customWidth="1"/>
    <col min="10754" max="10754" width="41.7109375" style="140" customWidth="1"/>
    <col min="10755" max="10755" width="13.85546875" style="140" customWidth="1"/>
    <col min="10756" max="10756" width="12.5703125" style="140" customWidth="1"/>
    <col min="10757" max="10757" width="12.42578125" style="140" customWidth="1"/>
    <col min="10758" max="11008" width="9.140625" style="140"/>
    <col min="11009" max="11009" width="4.28515625" style="140" customWidth="1"/>
    <col min="11010" max="11010" width="41.7109375" style="140" customWidth="1"/>
    <col min="11011" max="11011" width="13.85546875" style="140" customWidth="1"/>
    <col min="11012" max="11012" width="12.5703125" style="140" customWidth="1"/>
    <col min="11013" max="11013" width="12.42578125" style="140" customWidth="1"/>
    <col min="11014" max="11264" width="9.140625" style="140"/>
    <col min="11265" max="11265" width="4.28515625" style="140" customWidth="1"/>
    <col min="11266" max="11266" width="41.7109375" style="140" customWidth="1"/>
    <col min="11267" max="11267" width="13.85546875" style="140" customWidth="1"/>
    <col min="11268" max="11268" width="12.5703125" style="140" customWidth="1"/>
    <col min="11269" max="11269" width="12.42578125" style="140" customWidth="1"/>
    <col min="11270" max="11520" width="9.140625" style="140"/>
    <col min="11521" max="11521" width="4.28515625" style="140" customWidth="1"/>
    <col min="11522" max="11522" width="41.7109375" style="140" customWidth="1"/>
    <col min="11523" max="11523" width="13.85546875" style="140" customWidth="1"/>
    <col min="11524" max="11524" width="12.5703125" style="140" customWidth="1"/>
    <col min="11525" max="11525" width="12.42578125" style="140" customWidth="1"/>
    <col min="11526" max="11776" width="9.140625" style="140"/>
    <col min="11777" max="11777" width="4.28515625" style="140" customWidth="1"/>
    <col min="11778" max="11778" width="41.7109375" style="140" customWidth="1"/>
    <col min="11779" max="11779" width="13.85546875" style="140" customWidth="1"/>
    <col min="11780" max="11780" width="12.5703125" style="140" customWidth="1"/>
    <col min="11781" max="11781" width="12.42578125" style="140" customWidth="1"/>
    <col min="11782" max="12032" width="9.140625" style="140"/>
    <col min="12033" max="12033" width="4.28515625" style="140" customWidth="1"/>
    <col min="12034" max="12034" width="41.7109375" style="140" customWidth="1"/>
    <col min="12035" max="12035" width="13.85546875" style="140" customWidth="1"/>
    <col min="12036" max="12036" width="12.5703125" style="140" customWidth="1"/>
    <col min="12037" max="12037" width="12.42578125" style="140" customWidth="1"/>
    <col min="12038" max="12288" width="9.140625" style="140"/>
    <col min="12289" max="12289" width="4.28515625" style="140" customWidth="1"/>
    <col min="12290" max="12290" width="41.7109375" style="140" customWidth="1"/>
    <col min="12291" max="12291" width="13.85546875" style="140" customWidth="1"/>
    <col min="12292" max="12292" width="12.5703125" style="140" customWidth="1"/>
    <col min="12293" max="12293" width="12.42578125" style="140" customWidth="1"/>
    <col min="12294" max="12544" width="9.140625" style="140"/>
    <col min="12545" max="12545" width="4.28515625" style="140" customWidth="1"/>
    <col min="12546" max="12546" width="41.7109375" style="140" customWidth="1"/>
    <col min="12547" max="12547" width="13.85546875" style="140" customWidth="1"/>
    <col min="12548" max="12548" width="12.5703125" style="140" customWidth="1"/>
    <col min="12549" max="12549" width="12.42578125" style="140" customWidth="1"/>
    <col min="12550" max="12800" width="9.140625" style="140"/>
    <col min="12801" max="12801" width="4.28515625" style="140" customWidth="1"/>
    <col min="12802" max="12802" width="41.7109375" style="140" customWidth="1"/>
    <col min="12803" max="12803" width="13.85546875" style="140" customWidth="1"/>
    <col min="12804" max="12804" width="12.5703125" style="140" customWidth="1"/>
    <col min="12805" max="12805" width="12.42578125" style="140" customWidth="1"/>
    <col min="12806" max="13056" width="9.140625" style="140"/>
    <col min="13057" max="13057" width="4.28515625" style="140" customWidth="1"/>
    <col min="13058" max="13058" width="41.7109375" style="140" customWidth="1"/>
    <col min="13059" max="13059" width="13.85546875" style="140" customWidth="1"/>
    <col min="13060" max="13060" width="12.5703125" style="140" customWidth="1"/>
    <col min="13061" max="13061" width="12.42578125" style="140" customWidth="1"/>
    <col min="13062" max="13312" width="9.140625" style="140"/>
    <col min="13313" max="13313" width="4.28515625" style="140" customWidth="1"/>
    <col min="13314" max="13314" width="41.7109375" style="140" customWidth="1"/>
    <col min="13315" max="13315" width="13.85546875" style="140" customWidth="1"/>
    <col min="13316" max="13316" width="12.5703125" style="140" customWidth="1"/>
    <col min="13317" max="13317" width="12.42578125" style="140" customWidth="1"/>
    <col min="13318" max="13568" width="9.140625" style="140"/>
    <col min="13569" max="13569" width="4.28515625" style="140" customWidth="1"/>
    <col min="13570" max="13570" width="41.7109375" style="140" customWidth="1"/>
    <col min="13571" max="13571" width="13.85546875" style="140" customWidth="1"/>
    <col min="13572" max="13572" width="12.5703125" style="140" customWidth="1"/>
    <col min="13573" max="13573" width="12.42578125" style="140" customWidth="1"/>
    <col min="13574" max="13824" width="9.140625" style="140"/>
    <col min="13825" max="13825" width="4.28515625" style="140" customWidth="1"/>
    <col min="13826" max="13826" width="41.7109375" style="140" customWidth="1"/>
    <col min="13827" max="13827" width="13.85546875" style="140" customWidth="1"/>
    <col min="13828" max="13828" width="12.5703125" style="140" customWidth="1"/>
    <col min="13829" max="13829" width="12.42578125" style="140" customWidth="1"/>
    <col min="13830" max="14080" width="9.140625" style="140"/>
    <col min="14081" max="14081" width="4.28515625" style="140" customWidth="1"/>
    <col min="14082" max="14082" width="41.7109375" style="140" customWidth="1"/>
    <col min="14083" max="14083" width="13.85546875" style="140" customWidth="1"/>
    <col min="14084" max="14084" width="12.5703125" style="140" customWidth="1"/>
    <col min="14085" max="14085" width="12.42578125" style="140" customWidth="1"/>
    <col min="14086" max="14336" width="9.140625" style="140"/>
    <col min="14337" max="14337" width="4.28515625" style="140" customWidth="1"/>
    <col min="14338" max="14338" width="41.7109375" style="140" customWidth="1"/>
    <col min="14339" max="14339" width="13.85546875" style="140" customWidth="1"/>
    <col min="14340" max="14340" width="12.5703125" style="140" customWidth="1"/>
    <col min="14341" max="14341" width="12.42578125" style="140" customWidth="1"/>
    <col min="14342" max="14592" width="9.140625" style="140"/>
    <col min="14593" max="14593" width="4.28515625" style="140" customWidth="1"/>
    <col min="14594" max="14594" width="41.7109375" style="140" customWidth="1"/>
    <col min="14595" max="14595" width="13.85546875" style="140" customWidth="1"/>
    <col min="14596" max="14596" width="12.5703125" style="140" customWidth="1"/>
    <col min="14597" max="14597" width="12.42578125" style="140" customWidth="1"/>
    <col min="14598" max="14848" width="9.140625" style="140"/>
    <col min="14849" max="14849" width="4.28515625" style="140" customWidth="1"/>
    <col min="14850" max="14850" width="41.7109375" style="140" customWidth="1"/>
    <col min="14851" max="14851" width="13.85546875" style="140" customWidth="1"/>
    <col min="14852" max="14852" width="12.5703125" style="140" customWidth="1"/>
    <col min="14853" max="14853" width="12.42578125" style="140" customWidth="1"/>
    <col min="14854" max="15104" width="9.140625" style="140"/>
    <col min="15105" max="15105" width="4.28515625" style="140" customWidth="1"/>
    <col min="15106" max="15106" width="41.7109375" style="140" customWidth="1"/>
    <col min="15107" max="15107" width="13.85546875" style="140" customWidth="1"/>
    <col min="15108" max="15108" width="12.5703125" style="140" customWidth="1"/>
    <col min="15109" max="15109" width="12.42578125" style="140" customWidth="1"/>
    <col min="15110" max="15360" width="9.140625" style="140"/>
    <col min="15361" max="15361" width="4.28515625" style="140" customWidth="1"/>
    <col min="15362" max="15362" width="41.7109375" style="140" customWidth="1"/>
    <col min="15363" max="15363" width="13.85546875" style="140" customWidth="1"/>
    <col min="15364" max="15364" width="12.5703125" style="140" customWidth="1"/>
    <col min="15365" max="15365" width="12.42578125" style="140" customWidth="1"/>
    <col min="15366" max="15616" width="9.140625" style="140"/>
    <col min="15617" max="15617" width="4.28515625" style="140" customWidth="1"/>
    <col min="15618" max="15618" width="41.7109375" style="140" customWidth="1"/>
    <col min="15619" max="15619" width="13.85546875" style="140" customWidth="1"/>
    <col min="15620" max="15620" width="12.5703125" style="140" customWidth="1"/>
    <col min="15621" max="15621" width="12.42578125" style="140" customWidth="1"/>
    <col min="15622" max="15872" width="9.140625" style="140"/>
    <col min="15873" max="15873" width="4.28515625" style="140" customWidth="1"/>
    <col min="15874" max="15874" width="41.7109375" style="140" customWidth="1"/>
    <col min="15875" max="15875" width="13.85546875" style="140" customWidth="1"/>
    <col min="15876" max="15876" width="12.5703125" style="140" customWidth="1"/>
    <col min="15877" max="15877" width="12.42578125" style="140" customWidth="1"/>
    <col min="15878" max="16128" width="9.140625" style="140"/>
    <col min="16129" max="16129" width="4.28515625" style="140" customWidth="1"/>
    <col min="16130" max="16130" width="41.7109375" style="140" customWidth="1"/>
    <col min="16131" max="16131" width="13.85546875" style="140" customWidth="1"/>
    <col min="16132" max="16132" width="12.5703125" style="140" customWidth="1"/>
    <col min="16133" max="16133" width="12.42578125" style="140" customWidth="1"/>
    <col min="16134" max="16384" width="9.140625" style="140"/>
  </cols>
  <sheetData>
    <row r="1" spans="1:5" ht="43.5" customHeight="1" x14ac:dyDescent="0.25">
      <c r="A1" s="141" t="s">
        <v>1032</v>
      </c>
      <c r="B1" s="141" t="s">
        <v>1033</v>
      </c>
      <c r="C1" s="141" t="s">
        <v>342</v>
      </c>
      <c r="D1" s="141" t="s">
        <v>343</v>
      </c>
      <c r="E1" s="141" t="s">
        <v>1034</v>
      </c>
    </row>
    <row r="2" spans="1:5" x14ac:dyDescent="0.25">
      <c r="A2" s="126" t="s">
        <v>157</v>
      </c>
      <c r="B2" s="133" t="s">
        <v>17</v>
      </c>
      <c r="C2" s="142">
        <f>ხარჯები!C52</f>
        <v>16.7</v>
      </c>
      <c r="D2" s="142">
        <f>ხარჯები!D52</f>
        <v>30</v>
      </c>
      <c r="E2" s="142">
        <f>ხარჯები!E52</f>
        <v>15</v>
      </c>
    </row>
    <row r="3" spans="1:5" ht="23.25" customHeight="1" x14ac:dyDescent="0.25">
      <c r="A3" s="126" t="s">
        <v>158</v>
      </c>
      <c r="B3" s="133" t="s">
        <v>18</v>
      </c>
      <c r="C3" s="142">
        <f>ხარჯები!C69</f>
        <v>94.5</v>
      </c>
      <c r="D3" s="142">
        <f>ხარჯები!D69</f>
        <v>249</v>
      </c>
      <c r="E3" s="142">
        <f>ხარჯები!E69</f>
        <v>102</v>
      </c>
    </row>
    <row r="4" spans="1:5" x14ac:dyDescent="0.25">
      <c r="A4" s="126" t="s">
        <v>159</v>
      </c>
      <c r="B4" s="133" t="s">
        <v>2</v>
      </c>
      <c r="C4" s="142">
        <f>ხარჯები!C82</f>
        <v>3.5</v>
      </c>
      <c r="D4" s="142">
        <f>ხარჯები!D82</f>
        <v>1</v>
      </c>
      <c r="E4" s="142">
        <f>ხარჯები!E82</f>
        <v>0</v>
      </c>
    </row>
    <row r="5" spans="1:5" ht="30" x14ac:dyDescent="0.25">
      <c r="A5" s="126" t="s">
        <v>166</v>
      </c>
      <c r="B5" s="133" t="s">
        <v>287</v>
      </c>
      <c r="C5" s="142">
        <f>ხარჯები!C117</f>
        <v>0</v>
      </c>
      <c r="D5" s="142">
        <f>ხარჯები!D117</f>
        <v>15</v>
      </c>
      <c r="E5" s="142">
        <f>ხარჯები!E117</f>
        <v>0</v>
      </c>
    </row>
    <row r="6" spans="1:5" x14ac:dyDescent="0.25">
      <c r="A6" s="126" t="s">
        <v>172</v>
      </c>
      <c r="B6" s="134" t="s">
        <v>175</v>
      </c>
      <c r="C6" s="142">
        <f>ხარჯები!C146</f>
        <v>5008.0999999999995</v>
      </c>
      <c r="D6" s="142">
        <f>ხარჯები!D146</f>
        <v>10028.299999999999</v>
      </c>
      <c r="E6" s="142">
        <f>ხარჯები!E146</f>
        <v>2030</v>
      </c>
    </row>
    <row r="7" spans="1:5" x14ac:dyDescent="0.25">
      <c r="A7" s="126" t="s">
        <v>174</v>
      </c>
      <c r="B7" s="134" t="s">
        <v>152</v>
      </c>
      <c r="C7" s="142">
        <f>ხარჯები!C154</f>
        <v>91</v>
      </c>
      <c r="D7" s="142">
        <f>ხარჯები!D154</f>
        <v>364.8</v>
      </c>
      <c r="E7" s="142">
        <f>ხარჯები!E154</f>
        <v>750</v>
      </c>
    </row>
    <row r="8" spans="1:5" x14ac:dyDescent="0.25">
      <c r="A8" s="126" t="s">
        <v>270</v>
      </c>
      <c r="B8" s="134" t="s">
        <v>297</v>
      </c>
      <c r="C8" s="142">
        <f>ხარჯები!C158</f>
        <v>0</v>
      </c>
      <c r="D8" s="142">
        <f>ხარჯები!D158</f>
        <v>0</v>
      </c>
      <c r="E8" s="142">
        <f>ხარჯები!E158</f>
        <v>30</v>
      </c>
    </row>
    <row r="9" spans="1:5" x14ac:dyDescent="0.25">
      <c r="A9" s="132" t="s">
        <v>199</v>
      </c>
      <c r="B9" s="137" t="s">
        <v>198</v>
      </c>
      <c r="C9" s="142">
        <f>ხარჯები!C212</f>
        <v>276.8</v>
      </c>
      <c r="D9" s="142">
        <f>ხარჯები!D212</f>
        <v>450</v>
      </c>
      <c r="E9" s="142">
        <f>ხარჯები!E212</f>
        <v>0</v>
      </c>
    </row>
    <row r="10" spans="1:5" x14ac:dyDescent="0.25">
      <c r="A10" s="126" t="s">
        <v>200</v>
      </c>
      <c r="B10" s="134" t="s">
        <v>325</v>
      </c>
      <c r="C10" s="142">
        <f>ხარჯები!C217</f>
        <v>0</v>
      </c>
      <c r="D10" s="142">
        <f>ხარჯები!D217</f>
        <v>0</v>
      </c>
      <c r="E10" s="142">
        <f>ხარჯები!E217</f>
        <v>120</v>
      </c>
    </row>
    <row r="11" spans="1:5" ht="30" x14ac:dyDescent="0.25">
      <c r="A11" s="126" t="s">
        <v>202</v>
      </c>
      <c r="B11" s="134" t="s">
        <v>4</v>
      </c>
      <c r="C11" s="142">
        <f>ხარჯები!C230</f>
        <v>110.5</v>
      </c>
      <c r="D11" s="142">
        <f>ხარჯები!D230</f>
        <v>324.7</v>
      </c>
      <c r="E11" s="142">
        <f>ხარჯები!E230</f>
        <v>0</v>
      </c>
    </row>
    <row r="12" spans="1:5" ht="30" x14ac:dyDescent="0.25">
      <c r="A12" s="126" t="s">
        <v>289</v>
      </c>
      <c r="B12" s="134" t="s">
        <v>273</v>
      </c>
      <c r="C12" s="142">
        <f>ხარჯები!C232</f>
        <v>0</v>
      </c>
      <c r="D12" s="142">
        <f>ხარჯები!D232</f>
        <v>315</v>
      </c>
      <c r="E12" s="142">
        <f>ხარჯები!E232</f>
        <v>315</v>
      </c>
    </row>
    <row r="13" spans="1:5" ht="30" x14ac:dyDescent="0.25">
      <c r="A13" s="126" t="s">
        <v>181</v>
      </c>
      <c r="B13" s="134" t="s">
        <v>296</v>
      </c>
      <c r="C13" s="142">
        <f>ხარჯები!C272</f>
        <v>18</v>
      </c>
      <c r="D13" s="142">
        <f>ხარჯები!D272</f>
        <v>1083</v>
      </c>
      <c r="E13" s="142">
        <f>ხარჯები!E272</f>
        <v>400</v>
      </c>
    </row>
    <row r="14" spans="1:5" ht="30" x14ac:dyDescent="0.25">
      <c r="A14" s="126" t="s">
        <v>182</v>
      </c>
      <c r="B14" s="134" t="s">
        <v>21</v>
      </c>
      <c r="C14" s="142">
        <f>ხარჯები!C277</f>
        <v>0</v>
      </c>
      <c r="D14" s="142">
        <f>ხარჯები!D277</f>
        <v>40</v>
      </c>
      <c r="E14" s="142">
        <f>ხარჯები!E277</f>
        <v>100</v>
      </c>
    </row>
    <row r="15" spans="1:5" ht="30" x14ac:dyDescent="0.25">
      <c r="A15" s="126" t="s">
        <v>183</v>
      </c>
      <c r="B15" s="134" t="s">
        <v>326</v>
      </c>
      <c r="C15" s="142">
        <f>ხარჯები!C282</f>
        <v>0</v>
      </c>
      <c r="D15" s="142">
        <f>ხარჯები!D282</f>
        <v>42</v>
      </c>
      <c r="E15" s="142">
        <f>ხარჯები!E282</f>
        <v>21</v>
      </c>
    </row>
    <row r="16" spans="1:5" ht="30" x14ac:dyDescent="0.25">
      <c r="A16" s="132" t="s">
        <v>186</v>
      </c>
      <c r="B16" s="134" t="s">
        <v>298</v>
      </c>
      <c r="C16" s="142">
        <f>ხარჯები!C289</f>
        <v>135.80000000000001</v>
      </c>
      <c r="D16" s="142">
        <f>ხარჯები!D289</f>
        <v>465.3</v>
      </c>
      <c r="E16" s="142">
        <f>ხარჯები!E289</f>
        <v>0</v>
      </c>
    </row>
    <row r="17" spans="1:5" ht="30" x14ac:dyDescent="0.25">
      <c r="A17" s="132" t="s">
        <v>373</v>
      </c>
      <c r="B17" s="134" t="s">
        <v>357</v>
      </c>
      <c r="C17" s="142">
        <f>ხარჯები!C294</f>
        <v>102.3</v>
      </c>
      <c r="D17" s="142">
        <f>ხარჯები!D294</f>
        <v>300</v>
      </c>
      <c r="E17" s="142">
        <f>ხარჯები!E294</f>
        <v>135</v>
      </c>
    </row>
    <row r="18" spans="1:5" ht="45" x14ac:dyDescent="0.25">
      <c r="A18" s="143" t="s">
        <v>205</v>
      </c>
      <c r="B18" s="143" t="s">
        <v>29</v>
      </c>
      <c r="C18" s="142">
        <f>ხარჯები!C343</f>
        <v>187.9</v>
      </c>
      <c r="D18" s="142">
        <f>ხარჯები!D343</f>
        <v>510</v>
      </c>
      <c r="E18" s="142">
        <f>ხარჯები!E343</f>
        <v>0</v>
      </c>
    </row>
    <row r="19" spans="1:5" ht="30" x14ac:dyDescent="0.25">
      <c r="A19" s="143" t="s">
        <v>206</v>
      </c>
      <c r="B19" s="143" t="s">
        <v>271</v>
      </c>
      <c r="C19" s="142">
        <f>ხარჯები!C348</f>
        <v>0</v>
      </c>
      <c r="D19" s="142">
        <f>ხარჯები!D348</f>
        <v>908</v>
      </c>
      <c r="E19" s="142">
        <f>ხარჯები!E348</f>
        <v>0</v>
      </c>
    </row>
    <row r="20" spans="1:5" ht="30" x14ac:dyDescent="0.25">
      <c r="A20" s="143" t="s">
        <v>207</v>
      </c>
      <c r="B20" s="143" t="s">
        <v>6</v>
      </c>
      <c r="C20" s="142">
        <f>ხარჯები!C353</f>
        <v>65.400000000000006</v>
      </c>
      <c r="D20" s="142">
        <f>ხარჯები!D353</f>
        <v>210</v>
      </c>
      <c r="E20" s="142">
        <f>ხარჯები!E353</f>
        <v>240</v>
      </c>
    </row>
    <row r="21" spans="1:5" ht="45" x14ac:dyDescent="0.25">
      <c r="A21" s="143" t="s">
        <v>316</v>
      </c>
      <c r="B21" s="143" t="s">
        <v>145</v>
      </c>
      <c r="C21" s="142">
        <f>ხარჯები!C358</f>
        <v>0</v>
      </c>
      <c r="D21" s="142">
        <f>ხარჯები!D358</f>
        <v>350</v>
      </c>
      <c r="E21" s="142">
        <f>ხარჯები!E358</f>
        <v>650</v>
      </c>
    </row>
    <row r="22" spans="1:5" x14ac:dyDescent="0.25">
      <c r="A22" s="144" t="s">
        <v>216</v>
      </c>
      <c r="B22" s="144" t="s">
        <v>218</v>
      </c>
      <c r="C22" s="142">
        <f>ხარჯები!C379</f>
        <v>41.7</v>
      </c>
      <c r="D22" s="142">
        <f>ხარჯები!D379</f>
        <v>0</v>
      </c>
      <c r="E22" s="142">
        <f>ხარჯები!E379</f>
        <v>0</v>
      </c>
    </row>
    <row r="23" spans="1:5" ht="30" x14ac:dyDescent="0.25">
      <c r="A23" s="126" t="s">
        <v>305</v>
      </c>
      <c r="B23" s="136" t="s">
        <v>3</v>
      </c>
      <c r="C23" s="142">
        <f>ხარჯები!C394</f>
        <v>89.8</v>
      </c>
      <c r="D23" s="142">
        <f>ხარჯები!D394</f>
        <v>310</v>
      </c>
      <c r="E23" s="142">
        <f>ხარჯები!E394</f>
        <v>3.2</v>
      </c>
    </row>
    <row r="24" spans="1:5" ht="18" customHeight="1" x14ac:dyDescent="0.25">
      <c r="A24" s="126" t="s">
        <v>307</v>
      </c>
      <c r="B24" s="136" t="s">
        <v>276</v>
      </c>
      <c r="C24" s="142">
        <f>ხარჯები!C404</f>
        <v>10.199999999999999</v>
      </c>
      <c r="D24" s="142">
        <f>ხარჯები!D404</f>
        <v>0</v>
      </c>
      <c r="E24" s="142">
        <f>ხარჯები!E404</f>
        <v>0</v>
      </c>
    </row>
    <row r="25" spans="1:5" x14ac:dyDescent="0.25">
      <c r="A25" s="126" t="s">
        <v>309</v>
      </c>
      <c r="B25" s="136" t="s">
        <v>277</v>
      </c>
      <c r="C25" s="142">
        <f>ხარჯები!C409</f>
        <v>125.9</v>
      </c>
      <c r="D25" s="142">
        <f>ხარჯები!D409</f>
        <v>0</v>
      </c>
      <c r="E25" s="142">
        <f>ხარჯები!E409</f>
        <v>0</v>
      </c>
    </row>
    <row r="26" spans="1:5" ht="35.25" customHeight="1" x14ac:dyDescent="0.25">
      <c r="A26" s="143" t="s">
        <v>220</v>
      </c>
      <c r="B26" s="143" t="s">
        <v>317</v>
      </c>
      <c r="C26" s="142">
        <f>ხარჯები!C446</f>
        <v>59.5</v>
      </c>
      <c r="D26" s="142">
        <f>ხარჯები!D446</f>
        <v>300</v>
      </c>
      <c r="E26" s="142">
        <f>ხარჯები!E446</f>
        <v>300</v>
      </c>
    </row>
    <row r="27" spans="1:5" ht="30" x14ac:dyDescent="0.25">
      <c r="A27" s="143" t="s">
        <v>221</v>
      </c>
      <c r="B27" s="143" t="s">
        <v>318</v>
      </c>
      <c r="C27" s="142">
        <f>ხარჯები!C449</f>
        <v>310</v>
      </c>
      <c r="D27" s="142">
        <f>ხარჯები!D449</f>
        <v>658.1</v>
      </c>
      <c r="E27" s="142">
        <f>ხარჯები!E449</f>
        <v>0</v>
      </c>
    </row>
    <row r="28" spans="1:5" ht="30" x14ac:dyDescent="0.25">
      <c r="A28" s="126" t="s">
        <v>363</v>
      </c>
      <c r="B28" s="134" t="s">
        <v>310</v>
      </c>
      <c r="C28" s="142">
        <f>ხარჯები!C486</f>
        <v>1.3</v>
      </c>
      <c r="D28" s="142">
        <f>ხარჯები!D486</f>
        <v>60</v>
      </c>
      <c r="E28" s="142">
        <f>ხარჯები!E486</f>
        <v>185</v>
      </c>
    </row>
    <row r="29" spans="1:5" x14ac:dyDescent="0.25">
      <c r="A29" s="126" t="s">
        <v>227</v>
      </c>
      <c r="B29" s="134" t="s">
        <v>319</v>
      </c>
      <c r="C29" s="142">
        <f>ხარჯები!C498</f>
        <v>1</v>
      </c>
      <c r="D29" s="142">
        <f>ხარჯები!D498</f>
        <v>0</v>
      </c>
      <c r="E29" s="142">
        <f>ხარჯები!E498</f>
        <v>0</v>
      </c>
    </row>
    <row r="30" spans="1:5" x14ac:dyDescent="0.25">
      <c r="A30" s="132" t="s">
        <v>369</v>
      </c>
      <c r="B30" s="138" t="s">
        <v>8</v>
      </c>
      <c r="C30" s="142">
        <f>ხარჯები!C521</f>
        <v>156.5</v>
      </c>
      <c r="D30" s="142">
        <f>ხარჯები!D521</f>
        <v>0</v>
      </c>
      <c r="E30" s="142">
        <f>ხარჯები!E521</f>
        <v>0</v>
      </c>
    </row>
    <row r="31" spans="1:5" ht="45" x14ac:dyDescent="0.25">
      <c r="A31" s="132" t="s">
        <v>370</v>
      </c>
      <c r="B31" s="137" t="s">
        <v>151</v>
      </c>
      <c r="C31" s="142">
        <f>ხარჯები!C526</f>
        <v>277.5</v>
      </c>
      <c r="D31" s="142">
        <f>ხარჯები!D526</f>
        <v>1100</v>
      </c>
      <c r="E31" s="142">
        <f>ხარჯები!E526</f>
        <v>200</v>
      </c>
    </row>
    <row r="32" spans="1:5" x14ac:dyDescent="0.25">
      <c r="A32" s="126" t="s">
        <v>371</v>
      </c>
      <c r="B32" s="136" t="s">
        <v>280</v>
      </c>
      <c r="C32" s="142">
        <f>ხარჯები!C530</f>
        <v>924.2</v>
      </c>
      <c r="D32" s="142">
        <f>ხარჯები!D530</f>
        <v>0</v>
      </c>
      <c r="E32" s="142">
        <f>ხარჯები!E530</f>
        <v>0</v>
      </c>
    </row>
    <row r="33" spans="1:5" ht="30" x14ac:dyDescent="0.25">
      <c r="A33" s="126" t="s">
        <v>372</v>
      </c>
      <c r="B33" s="136" t="s">
        <v>272</v>
      </c>
      <c r="C33" s="142">
        <f>ხარჯები!C532</f>
        <v>67</v>
      </c>
      <c r="D33" s="142">
        <f>ხარჯები!D532</f>
        <v>291.7</v>
      </c>
      <c r="E33" s="142">
        <f>ხარჯები!E532</f>
        <v>0</v>
      </c>
    </row>
    <row r="34" spans="1:5" ht="30" x14ac:dyDescent="0.25">
      <c r="A34" s="126" t="s">
        <v>229</v>
      </c>
      <c r="B34" s="134" t="s">
        <v>311</v>
      </c>
      <c r="C34" s="142">
        <f>ხარჯები!C551</f>
        <v>0</v>
      </c>
      <c r="D34" s="142">
        <f>ხარჯები!D551</f>
        <v>80</v>
      </c>
      <c r="E34" s="142">
        <f>ხარჯები!E551</f>
        <v>20</v>
      </c>
    </row>
    <row r="35" spans="1:5" ht="30" x14ac:dyDescent="0.25">
      <c r="A35" s="126" t="s">
        <v>230</v>
      </c>
      <c r="B35" s="136" t="s">
        <v>313</v>
      </c>
      <c r="C35" s="142">
        <f>ხარჯები!C558</f>
        <v>18.5</v>
      </c>
      <c r="D35" s="142">
        <f>ხარჯები!D558</f>
        <v>10</v>
      </c>
      <c r="E35" s="142">
        <f>ხარჯები!E558</f>
        <v>45</v>
      </c>
    </row>
    <row r="36" spans="1:5" x14ac:dyDescent="0.25">
      <c r="A36" s="126" t="s">
        <v>204</v>
      </c>
      <c r="B36" s="136" t="s">
        <v>312</v>
      </c>
      <c r="C36" s="142">
        <f>ხარჯები!C565</f>
        <v>0</v>
      </c>
      <c r="D36" s="142">
        <f>ხარჯები!D565</f>
        <v>40</v>
      </c>
      <c r="E36" s="142">
        <f>ხარჯები!E565</f>
        <v>5</v>
      </c>
    </row>
    <row r="37" spans="1:5" ht="31.5" customHeight="1" x14ac:dyDescent="0.25">
      <c r="A37" s="126" t="s">
        <v>359</v>
      </c>
      <c r="B37" s="136" t="s">
        <v>315</v>
      </c>
      <c r="C37" s="142">
        <f>ხარჯები!C572</f>
        <v>15.8</v>
      </c>
      <c r="D37" s="142">
        <f>ხარჯები!D572</f>
        <v>8.6</v>
      </c>
      <c r="E37" s="142">
        <f>ხარჯები!E572</f>
        <v>0</v>
      </c>
    </row>
    <row r="38" spans="1:5" x14ac:dyDescent="0.25">
      <c r="A38" s="126" t="s">
        <v>362</v>
      </c>
      <c r="B38" s="136" t="s">
        <v>324</v>
      </c>
      <c r="C38" s="142">
        <f>ხარჯები!C585</f>
        <v>17.899999999999999</v>
      </c>
      <c r="D38" s="142">
        <f>ხარჯები!D585</f>
        <v>0</v>
      </c>
      <c r="E38" s="142">
        <f>ხარჯები!E585</f>
        <v>0</v>
      </c>
    </row>
    <row r="39" spans="1:5" ht="30" x14ac:dyDescent="0.25">
      <c r="A39" s="132" t="s">
        <v>239</v>
      </c>
      <c r="B39" s="137" t="s">
        <v>266</v>
      </c>
      <c r="C39" s="142">
        <f>ხარჯები!C618</f>
        <v>0</v>
      </c>
      <c r="D39" s="142">
        <f>ხარჯები!D618</f>
        <v>0</v>
      </c>
      <c r="E39" s="142">
        <f>ხარჯები!E618</f>
        <v>1</v>
      </c>
    </row>
    <row r="40" spans="1:5" ht="17.25" customHeight="1" x14ac:dyDescent="0.25">
      <c r="A40" s="126" t="s">
        <v>253</v>
      </c>
      <c r="B40" s="134" t="s">
        <v>267</v>
      </c>
      <c r="C40" s="142">
        <f>ხარჯები!C684</f>
        <v>2.8</v>
      </c>
      <c r="D40" s="142">
        <f>ხარჯები!D684</f>
        <v>0</v>
      </c>
      <c r="E40" s="142">
        <f>ხარჯები!E684</f>
        <v>3</v>
      </c>
    </row>
    <row r="41" spans="1:5" x14ac:dyDescent="0.25">
      <c r="A41" s="126" t="s">
        <v>257</v>
      </c>
      <c r="B41" s="133" t="s">
        <v>30</v>
      </c>
      <c r="C41" s="142">
        <f>ხარჯები!C697</f>
        <v>2993.6</v>
      </c>
      <c r="D41" s="142">
        <f>ხარჯები!D697</f>
        <v>528</v>
      </c>
      <c r="E41" s="142">
        <f>ხარჯები!E697</f>
        <v>528</v>
      </c>
    </row>
    <row r="42" spans="1:5" ht="34.5" customHeight="1" x14ac:dyDescent="0.25">
      <c r="A42" s="143" t="s">
        <v>211</v>
      </c>
      <c r="B42" s="143" t="s">
        <v>28</v>
      </c>
      <c r="C42" s="142">
        <f>ხარჯები!C749</f>
        <v>15.4</v>
      </c>
      <c r="D42" s="142">
        <f>ხარჯები!D749</f>
        <v>0</v>
      </c>
      <c r="E42" s="142">
        <f>ხარჯები!E749</f>
        <v>0</v>
      </c>
    </row>
    <row r="43" spans="1:5" ht="30" x14ac:dyDescent="0.25">
      <c r="A43" s="143" t="s">
        <v>212</v>
      </c>
      <c r="B43" s="143" t="s">
        <v>213</v>
      </c>
      <c r="C43" s="142">
        <f>ხარჯები!C759</f>
        <v>15.3</v>
      </c>
      <c r="D43" s="142">
        <f>ხარჯები!D759</f>
        <v>0</v>
      </c>
      <c r="E43" s="142">
        <f>ხარჯები!E759</f>
        <v>0</v>
      </c>
    </row>
    <row r="44" spans="1:5" ht="33" customHeight="1" x14ac:dyDescent="0.25">
      <c r="A44" s="145"/>
      <c r="B44" s="146" t="s">
        <v>1035</v>
      </c>
      <c r="C44" s="147">
        <f>SUM(C2:C43)</f>
        <v>11254.399999999996</v>
      </c>
      <c r="D44" s="147">
        <f>SUM(D2:D43)</f>
        <v>19072.499999999996</v>
      </c>
      <c r="E44" s="147">
        <f>SUM(E2:E43)</f>
        <v>6198.2</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G972"/>
  <sheetViews>
    <sheetView view="pageBreakPreview" zoomScaleSheetLayoutView="100" workbookViewId="0">
      <selection activeCell="C6" sqref="C6:F6"/>
    </sheetView>
  </sheetViews>
  <sheetFormatPr defaultRowHeight="12" x14ac:dyDescent="0.2"/>
  <cols>
    <col min="1" max="1" width="6.7109375" style="3" customWidth="1"/>
    <col min="2" max="2" width="25.28515625" style="6" customWidth="1"/>
    <col min="3" max="3" width="26" style="3" customWidth="1"/>
    <col min="4" max="4" width="15.28515625" style="3" customWidth="1"/>
    <col min="5" max="5" width="16.140625" style="3" customWidth="1"/>
    <col min="6" max="6" width="27.85546875" style="3" customWidth="1"/>
    <col min="7" max="7" width="9.140625" style="152"/>
    <col min="8" max="16384" width="9.140625" style="3"/>
  </cols>
  <sheetData>
    <row r="1" spans="1:7" ht="126.75" customHeight="1" x14ac:dyDescent="0.2">
      <c r="A1" s="401" t="s">
        <v>1184</v>
      </c>
      <c r="B1" s="401"/>
      <c r="C1" s="401"/>
      <c r="D1" s="401"/>
      <c r="E1" s="401"/>
      <c r="F1" s="401"/>
      <c r="G1" s="152">
        <v>0</v>
      </c>
    </row>
    <row r="2" spans="1:7" s="4" customFormat="1" ht="104.25" customHeight="1" x14ac:dyDescent="0.2">
      <c r="A2" s="402" t="s">
        <v>1266</v>
      </c>
      <c r="B2" s="402"/>
      <c r="C2" s="402"/>
      <c r="D2" s="402"/>
      <c r="E2" s="402"/>
      <c r="F2" s="402"/>
      <c r="G2" s="152">
        <v>1</v>
      </c>
    </row>
    <row r="3" spans="1:7" s="4" customFormat="1" ht="27.75" customHeight="1" x14ac:dyDescent="0.2">
      <c r="A3" s="153" t="s">
        <v>379</v>
      </c>
      <c r="B3" s="467" t="s">
        <v>380</v>
      </c>
      <c r="C3" s="467"/>
      <c r="D3" s="467"/>
      <c r="E3" s="467"/>
      <c r="F3" s="467"/>
      <c r="G3" s="152">
        <v>1</v>
      </c>
    </row>
    <row r="4" spans="1:7" s="4" customFormat="1" ht="51.75" customHeight="1" x14ac:dyDescent="0.2">
      <c r="A4" s="154">
        <v>1</v>
      </c>
      <c r="B4" s="166" t="s">
        <v>381</v>
      </c>
      <c r="C4" s="307" t="s">
        <v>382</v>
      </c>
      <c r="D4" s="307"/>
      <c r="E4" s="307"/>
      <c r="F4" s="307"/>
      <c r="G4" s="152">
        <v>1</v>
      </c>
    </row>
    <row r="5" spans="1:7" s="4" customFormat="1" ht="27.75" customHeight="1" x14ac:dyDescent="0.2">
      <c r="A5" s="154">
        <v>2</v>
      </c>
      <c r="B5" s="166" t="s">
        <v>383</v>
      </c>
      <c r="C5" s="468">
        <f>C14+C26+C37+C50</f>
        <v>3365.7379999999998</v>
      </c>
      <c r="D5" s="468"/>
      <c r="E5" s="468"/>
      <c r="F5" s="468"/>
      <c r="G5" s="152">
        <v>1</v>
      </c>
    </row>
    <row r="6" spans="1:7" s="4" customFormat="1" ht="270.75" customHeight="1" x14ac:dyDescent="0.2">
      <c r="A6" s="154">
        <v>3</v>
      </c>
      <c r="B6" s="166" t="s">
        <v>384</v>
      </c>
      <c r="C6" s="307" t="s">
        <v>385</v>
      </c>
      <c r="D6" s="307"/>
      <c r="E6" s="307"/>
      <c r="F6" s="307"/>
      <c r="G6" s="152">
        <v>1</v>
      </c>
    </row>
    <row r="7" spans="1:7" s="4" customFormat="1" ht="31.5" customHeight="1" x14ac:dyDescent="0.2">
      <c r="A7" s="154">
        <v>4</v>
      </c>
      <c r="B7" s="166" t="s">
        <v>386</v>
      </c>
      <c r="C7" s="307" t="s">
        <v>387</v>
      </c>
      <c r="D7" s="307"/>
      <c r="E7" s="307"/>
      <c r="F7" s="307"/>
      <c r="G7" s="152">
        <v>1</v>
      </c>
    </row>
    <row r="8" spans="1:7" ht="33" customHeight="1" x14ac:dyDescent="0.2">
      <c r="A8" s="154">
        <v>5</v>
      </c>
      <c r="B8" s="166" t="s">
        <v>388</v>
      </c>
      <c r="C8" s="307" t="s">
        <v>389</v>
      </c>
      <c r="D8" s="307"/>
      <c r="E8" s="307"/>
      <c r="F8" s="307"/>
      <c r="G8" s="152">
        <v>1</v>
      </c>
    </row>
    <row r="9" spans="1:7" ht="54.75" customHeight="1" x14ac:dyDescent="0.2">
      <c r="A9" s="303">
        <v>6</v>
      </c>
      <c r="B9" s="304" t="s">
        <v>390</v>
      </c>
      <c r="C9" s="154" t="s">
        <v>391</v>
      </c>
      <c r="D9" s="154" t="s">
        <v>392</v>
      </c>
      <c r="E9" s="154" t="s">
        <v>393</v>
      </c>
      <c r="F9" s="154" t="s">
        <v>394</v>
      </c>
      <c r="G9" s="152">
        <v>1</v>
      </c>
    </row>
    <row r="10" spans="1:7" ht="35.25" customHeight="1" x14ac:dyDescent="0.2">
      <c r="A10" s="303"/>
      <c r="B10" s="304"/>
      <c r="C10" s="165"/>
      <c r="D10" s="187"/>
      <c r="E10" s="187"/>
      <c r="F10" s="187"/>
      <c r="G10" s="152">
        <v>1</v>
      </c>
    </row>
    <row r="11" spans="1:7" ht="25.5" customHeight="1" x14ac:dyDescent="0.2">
      <c r="A11" s="5"/>
      <c r="G11" s="152">
        <v>1</v>
      </c>
    </row>
    <row r="12" spans="1:7" ht="35.25" customHeight="1" x14ac:dyDescent="0.2">
      <c r="A12" s="153" t="s">
        <v>395</v>
      </c>
      <c r="B12" s="306" t="s">
        <v>396</v>
      </c>
      <c r="C12" s="306"/>
      <c r="D12" s="306"/>
      <c r="E12" s="306"/>
      <c r="F12" s="306"/>
      <c r="G12" s="152">
        <v>1</v>
      </c>
    </row>
    <row r="13" spans="1:7" ht="46.5" customHeight="1" x14ac:dyDescent="0.2">
      <c r="A13" s="154">
        <v>1</v>
      </c>
      <c r="B13" s="166" t="s">
        <v>397</v>
      </c>
      <c r="C13" s="307" t="s">
        <v>398</v>
      </c>
      <c r="D13" s="307"/>
      <c r="E13" s="307"/>
      <c r="F13" s="307"/>
      <c r="G13" s="152">
        <v>1</v>
      </c>
    </row>
    <row r="14" spans="1:7" ht="33.75" customHeight="1" x14ac:dyDescent="0.2">
      <c r="A14" s="154">
        <v>2</v>
      </c>
      <c r="B14" s="166" t="s">
        <v>399</v>
      </c>
      <c r="C14" s="468">
        <f>SUM(F17:F19)</f>
        <v>1780</v>
      </c>
      <c r="D14" s="468"/>
      <c r="E14" s="468"/>
      <c r="F14" s="468"/>
      <c r="G14" s="152">
        <v>1</v>
      </c>
    </row>
    <row r="15" spans="1:7" ht="63.75" customHeight="1" x14ac:dyDescent="0.2">
      <c r="A15" s="154">
        <v>3</v>
      </c>
      <c r="B15" s="166" t="s">
        <v>400</v>
      </c>
      <c r="C15" s="307" t="s">
        <v>401</v>
      </c>
      <c r="D15" s="307"/>
      <c r="E15" s="307"/>
      <c r="F15" s="307"/>
      <c r="G15" s="152">
        <v>1</v>
      </c>
    </row>
    <row r="16" spans="1:7" ht="30.75" customHeight="1" x14ac:dyDescent="0.2">
      <c r="A16" s="154">
        <v>4</v>
      </c>
      <c r="B16" s="166" t="s">
        <v>402</v>
      </c>
      <c r="C16" s="307" t="s">
        <v>403</v>
      </c>
      <c r="D16" s="307"/>
      <c r="E16" s="307"/>
      <c r="F16" s="307"/>
      <c r="G16" s="152">
        <v>1</v>
      </c>
    </row>
    <row r="17" spans="1:7" ht="19.5" customHeight="1" x14ac:dyDescent="0.2">
      <c r="A17" s="303">
        <v>5</v>
      </c>
      <c r="B17" s="304" t="s">
        <v>404</v>
      </c>
      <c r="C17" s="469" t="s">
        <v>405</v>
      </c>
      <c r="D17" s="469"/>
      <c r="E17" s="469"/>
      <c r="F17" s="164">
        <v>600</v>
      </c>
      <c r="G17" s="152">
        <v>1</v>
      </c>
    </row>
    <row r="18" spans="1:7" ht="35.25" customHeight="1" x14ac:dyDescent="0.2">
      <c r="A18" s="303"/>
      <c r="B18" s="304"/>
      <c r="C18" s="469" t="s">
        <v>406</v>
      </c>
      <c r="D18" s="469"/>
      <c r="E18" s="469"/>
      <c r="F18" s="164">
        <v>1000</v>
      </c>
      <c r="G18" s="152">
        <v>1</v>
      </c>
    </row>
    <row r="19" spans="1:7" ht="19.5" customHeight="1" x14ac:dyDescent="0.2">
      <c r="A19" s="303"/>
      <c r="B19" s="304"/>
      <c r="C19" s="494" t="s">
        <v>407</v>
      </c>
      <c r="D19" s="495"/>
      <c r="E19" s="496"/>
      <c r="F19" s="164">
        <v>180</v>
      </c>
      <c r="G19" s="152">
        <v>1</v>
      </c>
    </row>
    <row r="20" spans="1:7" ht="34.5" customHeight="1" x14ac:dyDescent="0.2">
      <c r="A20" s="154">
        <v>6</v>
      </c>
      <c r="B20" s="166" t="s">
        <v>408</v>
      </c>
      <c r="C20" s="532" t="s">
        <v>409</v>
      </c>
      <c r="D20" s="532"/>
      <c r="E20" s="532"/>
      <c r="F20" s="532"/>
      <c r="G20" s="152">
        <v>1</v>
      </c>
    </row>
    <row r="21" spans="1:7" ht="45.75" customHeight="1" x14ac:dyDescent="0.2">
      <c r="A21" s="312">
        <v>7</v>
      </c>
      <c r="B21" s="533" t="s">
        <v>410</v>
      </c>
      <c r="C21" s="154" t="s">
        <v>391</v>
      </c>
      <c r="D21" s="154" t="s">
        <v>392</v>
      </c>
      <c r="E21" s="154" t="s">
        <v>393</v>
      </c>
      <c r="F21" s="154" t="s">
        <v>394</v>
      </c>
      <c r="G21" s="152">
        <v>1</v>
      </c>
    </row>
    <row r="22" spans="1:7" ht="121.5" customHeight="1" x14ac:dyDescent="0.2">
      <c r="A22" s="313"/>
      <c r="B22" s="534"/>
      <c r="C22" s="188" t="s">
        <v>411</v>
      </c>
      <c r="D22" s="188" t="s">
        <v>412</v>
      </c>
      <c r="E22" s="188" t="s">
        <v>413</v>
      </c>
      <c r="F22" s="188" t="s">
        <v>414</v>
      </c>
      <c r="G22" s="152">
        <v>1</v>
      </c>
    </row>
    <row r="23" spans="1:7" ht="23.25" customHeight="1" x14ac:dyDescent="0.2">
      <c r="G23" s="152">
        <v>1</v>
      </c>
    </row>
    <row r="24" spans="1:7" ht="35.25" customHeight="1" x14ac:dyDescent="0.2">
      <c r="A24" s="153" t="s">
        <v>415</v>
      </c>
      <c r="B24" s="306" t="s">
        <v>416</v>
      </c>
      <c r="C24" s="306"/>
      <c r="D24" s="306"/>
      <c r="E24" s="306"/>
      <c r="F24" s="306"/>
      <c r="G24" s="152">
        <v>1</v>
      </c>
    </row>
    <row r="25" spans="1:7" ht="55.5" customHeight="1" x14ac:dyDescent="0.2">
      <c r="A25" s="154">
        <v>1</v>
      </c>
      <c r="B25" s="166" t="s">
        <v>397</v>
      </c>
      <c r="C25" s="307" t="s">
        <v>398</v>
      </c>
      <c r="D25" s="307"/>
      <c r="E25" s="307"/>
      <c r="F25" s="307"/>
      <c r="G25" s="152">
        <v>1</v>
      </c>
    </row>
    <row r="26" spans="1:7" ht="12.75" x14ac:dyDescent="0.2">
      <c r="A26" s="154">
        <v>2</v>
      </c>
      <c r="B26" s="166" t="s">
        <v>399</v>
      </c>
      <c r="C26" s="468">
        <f>SUM(F29:F30)</f>
        <v>700</v>
      </c>
      <c r="D26" s="468"/>
      <c r="E26" s="468"/>
      <c r="F26" s="468"/>
      <c r="G26" s="152">
        <v>1</v>
      </c>
    </row>
    <row r="27" spans="1:7" ht="53.25" customHeight="1" x14ac:dyDescent="0.2">
      <c r="A27" s="154">
        <v>3</v>
      </c>
      <c r="B27" s="166" t="s">
        <v>400</v>
      </c>
      <c r="C27" s="307" t="s">
        <v>417</v>
      </c>
      <c r="D27" s="307"/>
      <c r="E27" s="307"/>
      <c r="F27" s="307"/>
      <c r="G27" s="152">
        <v>1</v>
      </c>
    </row>
    <row r="28" spans="1:7" ht="30.75" customHeight="1" x14ac:dyDescent="0.2">
      <c r="A28" s="154">
        <v>4</v>
      </c>
      <c r="B28" s="166" t="s">
        <v>402</v>
      </c>
      <c r="C28" s="307" t="s">
        <v>418</v>
      </c>
      <c r="D28" s="307"/>
      <c r="E28" s="307"/>
      <c r="F28" s="307"/>
      <c r="G28" s="152">
        <v>1</v>
      </c>
    </row>
    <row r="29" spans="1:7" ht="24.75" customHeight="1" x14ac:dyDescent="0.2">
      <c r="A29" s="303">
        <v>5</v>
      </c>
      <c r="B29" s="304" t="s">
        <v>404</v>
      </c>
      <c r="C29" s="469" t="s">
        <v>419</v>
      </c>
      <c r="D29" s="469"/>
      <c r="E29" s="469"/>
      <c r="F29" s="164">
        <v>600</v>
      </c>
      <c r="G29" s="152">
        <v>1</v>
      </c>
    </row>
    <row r="30" spans="1:7" ht="32.25" customHeight="1" x14ac:dyDescent="0.2">
      <c r="A30" s="303"/>
      <c r="B30" s="304"/>
      <c r="C30" s="469" t="s">
        <v>420</v>
      </c>
      <c r="D30" s="469"/>
      <c r="E30" s="469"/>
      <c r="F30" s="164">
        <v>100</v>
      </c>
      <c r="G30" s="152">
        <v>1</v>
      </c>
    </row>
    <row r="31" spans="1:7" ht="38.25" customHeight="1" x14ac:dyDescent="0.2">
      <c r="A31" s="154">
        <v>6</v>
      </c>
      <c r="B31" s="166" t="s">
        <v>408</v>
      </c>
      <c r="C31" s="307" t="s">
        <v>421</v>
      </c>
      <c r="D31" s="307"/>
      <c r="E31" s="307"/>
      <c r="F31" s="307"/>
      <c r="G31" s="152">
        <v>1</v>
      </c>
    </row>
    <row r="32" spans="1:7" ht="45" customHeight="1" x14ac:dyDescent="0.2">
      <c r="A32" s="312">
        <v>7</v>
      </c>
      <c r="B32" s="320" t="s">
        <v>410</v>
      </c>
      <c r="C32" s="154" t="s">
        <v>391</v>
      </c>
      <c r="D32" s="154" t="s">
        <v>392</v>
      </c>
      <c r="E32" s="154" t="s">
        <v>393</v>
      </c>
      <c r="F32" s="154" t="s">
        <v>394</v>
      </c>
      <c r="G32" s="152">
        <v>1</v>
      </c>
    </row>
    <row r="33" spans="1:7" ht="89.25" x14ac:dyDescent="0.2">
      <c r="A33" s="313"/>
      <c r="B33" s="322"/>
      <c r="C33" s="165" t="s">
        <v>422</v>
      </c>
      <c r="D33" s="165" t="s">
        <v>423</v>
      </c>
      <c r="E33" s="165" t="s">
        <v>424</v>
      </c>
      <c r="F33" s="188" t="s">
        <v>414</v>
      </c>
      <c r="G33" s="152">
        <v>1</v>
      </c>
    </row>
    <row r="34" spans="1:7" ht="21.75" customHeight="1" x14ac:dyDescent="0.2">
      <c r="G34" s="152">
        <v>1</v>
      </c>
    </row>
    <row r="35" spans="1:7" ht="32.25" customHeight="1" x14ac:dyDescent="0.2">
      <c r="A35" s="153" t="s">
        <v>425</v>
      </c>
      <c r="B35" s="306" t="s">
        <v>426</v>
      </c>
      <c r="C35" s="306"/>
      <c r="D35" s="306"/>
      <c r="E35" s="306"/>
      <c r="F35" s="306"/>
      <c r="G35" s="152">
        <v>1</v>
      </c>
    </row>
    <row r="36" spans="1:7" ht="49.5" customHeight="1" x14ac:dyDescent="0.2">
      <c r="A36" s="154">
        <v>1</v>
      </c>
      <c r="B36" s="166" t="s">
        <v>397</v>
      </c>
      <c r="C36" s="307" t="s">
        <v>398</v>
      </c>
      <c r="D36" s="307"/>
      <c r="E36" s="307"/>
      <c r="F36" s="307"/>
      <c r="G36" s="152">
        <v>1</v>
      </c>
    </row>
    <row r="37" spans="1:7" ht="12.75" x14ac:dyDescent="0.2">
      <c r="A37" s="154">
        <v>2</v>
      </c>
      <c r="B37" s="166" t="s">
        <v>399</v>
      </c>
      <c r="C37" s="468">
        <f>SUM(F40:F42)</f>
        <v>750</v>
      </c>
      <c r="D37" s="468"/>
      <c r="E37" s="468"/>
      <c r="F37" s="468"/>
      <c r="G37" s="152">
        <v>1</v>
      </c>
    </row>
    <row r="38" spans="1:7" ht="51.75" customHeight="1" x14ac:dyDescent="0.2">
      <c r="A38" s="154">
        <v>3</v>
      </c>
      <c r="B38" s="166" t="s">
        <v>400</v>
      </c>
      <c r="C38" s="307" t="s">
        <v>427</v>
      </c>
      <c r="D38" s="307"/>
      <c r="E38" s="307"/>
      <c r="F38" s="307"/>
      <c r="G38" s="152">
        <v>1</v>
      </c>
    </row>
    <row r="39" spans="1:7" ht="28.5" customHeight="1" x14ac:dyDescent="0.2">
      <c r="A39" s="154">
        <v>4</v>
      </c>
      <c r="B39" s="166" t="s">
        <v>402</v>
      </c>
      <c r="C39" s="307" t="s">
        <v>428</v>
      </c>
      <c r="D39" s="307"/>
      <c r="E39" s="307"/>
      <c r="F39" s="307"/>
      <c r="G39" s="152">
        <v>1</v>
      </c>
    </row>
    <row r="40" spans="1:7" ht="27" customHeight="1" x14ac:dyDescent="0.2">
      <c r="A40" s="303">
        <v>5</v>
      </c>
      <c r="B40" s="314" t="s">
        <v>404</v>
      </c>
      <c r="C40" s="469" t="s">
        <v>429</v>
      </c>
      <c r="D40" s="469"/>
      <c r="E40" s="469"/>
      <c r="F40" s="164">
        <v>700</v>
      </c>
      <c r="G40" s="152">
        <v>1</v>
      </c>
    </row>
    <row r="41" spans="1:7" ht="27" customHeight="1" x14ac:dyDescent="0.2">
      <c r="A41" s="303"/>
      <c r="B41" s="326"/>
      <c r="C41" s="469" t="s">
        <v>430</v>
      </c>
      <c r="D41" s="469"/>
      <c r="E41" s="469"/>
      <c r="F41" s="164">
        <v>45</v>
      </c>
      <c r="G41" s="152">
        <v>1</v>
      </c>
    </row>
    <row r="42" spans="1:7" ht="27" customHeight="1" x14ac:dyDescent="0.2">
      <c r="A42" s="154"/>
      <c r="B42" s="315"/>
      <c r="C42" s="462" t="s">
        <v>1262</v>
      </c>
      <c r="D42" s="463"/>
      <c r="E42" s="464"/>
      <c r="F42" s="164">
        <v>5</v>
      </c>
    </row>
    <row r="43" spans="1:7" ht="36" customHeight="1" x14ac:dyDescent="0.2">
      <c r="A43" s="154">
        <v>6</v>
      </c>
      <c r="B43" s="166" t="s">
        <v>408</v>
      </c>
      <c r="C43" s="307" t="s">
        <v>431</v>
      </c>
      <c r="D43" s="307"/>
      <c r="E43" s="307"/>
      <c r="F43" s="307"/>
      <c r="G43" s="152">
        <v>1</v>
      </c>
    </row>
    <row r="44" spans="1:7" ht="40.5" customHeight="1" x14ac:dyDescent="0.2">
      <c r="A44" s="312">
        <v>7</v>
      </c>
      <c r="B44" s="320" t="s">
        <v>410</v>
      </c>
      <c r="C44" s="154" t="s">
        <v>391</v>
      </c>
      <c r="D44" s="154" t="s">
        <v>393</v>
      </c>
      <c r="E44" s="154" t="s">
        <v>392</v>
      </c>
      <c r="F44" s="154" t="s">
        <v>394</v>
      </c>
      <c r="G44" s="152">
        <v>1</v>
      </c>
    </row>
    <row r="45" spans="1:7" ht="30" customHeight="1" x14ac:dyDescent="0.2">
      <c r="A45" s="319"/>
      <c r="B45" s="321"/>
      <c r="C45" s="171" t="s">
        <v>432</v>
      </c>
      <c r="D45" s="165" t="s">
        <v>433</v>
      </c>
      <c r="E45" s="165" t="s">
        <v>434</v>
      </c>
      <c r="F45" s="421"/>
      <c r="G45" s="152">
        <v>1</v>
      </c>
    </row>
    <row r="46" spans="1:7" ht="30" customHeight="1" x14ac:dyDescent="0.2">
      <c r="A46" s="313"/>
      <c r="B46" s="322"/>
      <c r="C46" s="165" t="s">
        <v>435</v>
      </c>
      <c r="D46" s="165">
        <v>21</v>
      </c>
      <c r="E46" s="165">
        <v>26</v>
      </c>
      <c r="F46" s="423"/>
      <c r="G46" s="152">
        <v>1</v>
      </c>
    </row>
    <row r="47" spans="1:7" ht="26.25" customHeight="1" x14ac:dyDescent="0.2">
      <c r="A47" s="153"/>
      <c r="B47" s="189"/>
      <c r="C47" s="190"/>
      <c r="D47" s="190"/>
      <c r="E47" s="190"/>
      <c r="F47" s="190"/>
      <c r="G47" s="152">
        <v>1</v>
      </c>
    </row>
    <row r="48" spans="1:7" ht="36.75" customHeight="1" x14ac:dyDescent="0.2">
      <c r="A48" s="153" t="s">
        <v>436</v>
      </c>
      <c r="B48" s="467" t="s">
        <v>437</v>
      </c>
      <c r="C48" s="467"/>
      <c r="D48" s="467"/>
      <c r="E48" s="467"/>
      <c r="F48" s="467"/>
      <c r="G48" s="152">
        <v>1</v>
      </c>
    </row>
    <row r="49" spans="1:7" ht="34.5" customHeight="1" x14ac:dyDescent="0.2">
      <c r="A49" s="154">
        <v>1</v>
      </c>
      <c r="B49" s="191" t="s">
        <v>397</v>
      </c>
      <c r="C49" s="307" t="s">
        <v>438</v>
      </c>
      <c r="D49" s="307"/>
      <c r="E49" s="307"/>
      <c r="F49" s="307"/>
      <c r="G49" s="152">
        <v>1</v>
      </c>
    </row>
    <row r="50" spans="1:7" ht="28.5" customHeight="1" x14ac:dyDescent="0.2">
      <c r="A50" s="154">
        <v>2</v>
      </c>
      <c r="B50" s="166" t="s">
        <v>399</v>
      </c>
      <c r="C50" s="531">
        <f>SUM(F53:F54)</f>
        <v>135.738</v>
      </c>
      <c r="D50" s="531"/>
      <c r="E50" s="531"/>
      <c r="F50" s="531"/>
      <c r="G50" s="152">
        <v>1</v>
      </c>
    </row>
    <row r="51" spans="1:7" ht="46.5" customHeight="1" x14ac:dyDescent="0.2">
      <c r="A51" s="154">
        <v>3</v>
      </c>
      <c r="B51" s="166" t="s">
        <v>400</v>
      </c>
      <c r="C51" s="307" t="s">
        <v>439</v>
      </c>
      <c r="D51" s="307"/>
      <c r="E51" s="307"/>
      <c r="F51" s="307"/>
      <c r="G51" s="152">
        <v>1</v>
      </c>
    </row>
    <row r="52" spans="1:7" ht="32.25" customHeight="1" x14ac:dyDescent="0.2">
      <c r="A52" s="154">
        <v>4</v>
      </c>
      <c r="B52" s="166" t="s">
        <v>402</v>
      </c>
      <c r="C52" s="532" t="s">
        <v>440</v>
      </c>
      <c r="D52" s="532"/>
      <c r="E52" s="532"/>
      <c r="F52" s="532"/>
      <c r="G52" s="152">
        <v>1</v>
      </c>
    </row>
    <row r="53" spans="1:7" ht="24" customHeight="1" x14ac:dyDescent="0.2">
      <c r="A53" s="303">
        <v>5</v>
      </c>
      <c r="B53" s="304" t="s">
        <v>404</v>
      </c>
      <c r="C53" s="469" t="s">
        <v>441</v>
      </c>
      <c r="D53" s="469"/>
      <c r="E53" s="469"/>
      <c r="F53" s="164">
        <v>125.738</v>
      </c>
      <c r="G53" s="152">
        <v>1</v>
      </c>
    </row>
    <row r="54" spans="1:7" ht="24" customHeight="1" x14ac:dyDescent="0.2">
      <c r="A54" s="303"/>
      <c r="B54" s="304"/>
      <c r="C54" s="469" t="s">
        <v>442</v>
      </c>
      <c r="D54" s="469"/>
      <c r="E54" s="469"/>
      <c r="F54" s="164">
        <v>10</v>
      </c>
      <c r="G54" s="152">
        <v>1</v>
      </c>
    </row>
    <row r="55" spans="1:7" ht="30" customHeight="1" x14ac:dyDescent="0.2">
      <c r="A55" s="154">
        <v>6</v>
      </c>
      <c r="B55" s="166" t="s">
        <v>408</v>
      </c>
      <c r="C55" s="307" t="s">
        <v>443</v>
      </c>
      <c r="D55" s="307"/>
      <c r="E55" s="307"/>
      <c r="F55" s="307"/>
      <c r="G55" s="152">
        <v>1</v>
      </c>
    </row>
    <row r="56" spans="1:7" ht="36.75" customHeight="1" x14ac:dyDescent="0.2">
      <c r="A56" s="303">
        <v>7</v>
      </c>
      <c r="B56" s="304" t="s">
        <v>410</v>
      </c>
      <c r="C56" s="154" t="s">
        <v>391</v>
      </c>
      <c r="D56" s="154" t="s">
        <v>393</v>
      </c>
      <c r="E56" s="154" t="s">
        <v>392</v>
      </c>
      <c r="F56" s="154" t="s">
        <v>394</v>
      </c>
      <c r="G56" s="152">
        <v>1</v>
      </c>
    </row>
    <row r="57" spans="1:7" ht="28.5" customHeight="1" x14ac:dyDescent="0.2">
      <c r="A57" s="303"/>
      <c r="B57" s="304"/>
      <c r="C57" s="171" t="s">
        <v>444</v>
      </c>
      <c r="D57" s="165">
        <v>29</v>
      </c>
      <c r="E57" s="165">
        <v>29</v>
      </c>
      <c r="F57" s="165"/>
      <c r="G57" s="152">
        <v>1</v>
      </c>
    </row>
    <row r="58" spans="1:7" ht="28.5" customHeight="1" x14ac:dyDescent="0.2">
      <c r="A58" s="303"/>
      <c r="B58" s="304"/>
      <c r="C58" s="171" t="s">
        <v>445</v>
      </c>
      <c r="D58" s="165">
        <v>100</v>
      </c>
      <c r="E58" s="165">
        <v>200</v>
      </c>
      <c r="F58" s="165"/>
      <c r="G58" s="152">
        <v>1</v>
      </c>
    </row>
    <row r="59" spans="1:7" ht="21.75" customHeight="1" x14ac:dyDescent="0.2">
      <c r="A59" s="153"/>
      <c r="B59" s="189"/>
      <c r="C59" s="190"/>
      <c r="D59" s="190"/>
      <c r="E59" s="190"/>
      <c r="F59" s="190"/>
      <c r="G59" s="152">
        <v>1</v>
      </c>
    </row>
    <row r="60" spans="1:7" ht="28.5" customHeight="1" x14ac:dyDescent="0.2">
      <c r="A60" s="153" t="s">
        <v>446</v>
      </c>
      <c r="B60" s="467" t="s">
        <v>447</v>
      </c>
      <c r="C60" s="467"/>
      <c r="D60" s="467"/>
      <c r="E60" s="467"/>
      <c r="F60" s="467"/>
      <c r="G60" s="152">
        <v>1</v>
      </c>
    </row>
    <row r="61" spans="1:7" ht="33.75" customHeight="1" x14ac:dyDescent="0.2">
      <c r="A61" s="154">
        <v>1</v>
      </c>
      <c r="B61" s="166" t="s">
        <v>381</v>
      </c>
      <c r="C61" s="307" t="s">
        <v>438</v>
      </c>
      <c r="D61" s="307"/>
      <c r="E61" s="307"/>
      <c r="F61" s="307"/>
      <c r="G61" s="152">
        <v>1</v>
      </c>
    </row>
    <row r="62" spans="1:7" ht="36.75" customHeight="1" x14ac:dyDescent="0.2">
      <c r="A62" s="154">
        <v>2</v>
      </c>
      <c r="B62" s="166" t="s">
        <v>383</v>
      </c>
      <c r="C62" s="468">
        <f>C71+C87</f>
        <v>3084.3</v>
      </c>
      <c r="D62" s="468"/>
      <c r="E62" s="468"/>
      <c r="F62" s="468"/>
      <c r="G62" s="152">
        <v>1</v>
      </c>
    </row>
    <row r="63" spans="1:7" ht="96.75" customHeight="1" x14ac:dyDescent="0.2">
      <c r="A63" s="154">
        <v>3</v>
      </c>
      <c r="B63" s="166" t="s">
        <v>384</v>
      </c>
      <c r="C63" s="307" t="s">
        <v>448</v>
      </c>
      <c r="D63" s="307"/>
      <c r="E63" s="307"/>
      <c r="F63" s="307"/>
      <c r="G63" s="152">
        <v>1</v>
      </c>
    </row>
    <row r="64" spans="1:7" ht="36.75" customHeight="1" x14ac:dyDescent="0.2">
      <c r="A64" s="154">
        <v>4</v>
      </c>
      <c r="B64" s="166" t="s">
        <v>386</v>
      </c>
      <c r="C64" s="307" t="s">
        <v>449</v>
      </c>
      <c r="D64" s="307"/>
      <c r="E64" s="307"/>
      <c r="F64" s="307"/>
      <c r="G64" s="152">
        <v>1</v>
      </c>
    </row>
    <row r="65" spans="1:7" ht="36.75" customHeight="1" x14ac:dyDescent="0.2">
      <c r="A65" s="154">
        <v>5</v>
      </c>
      <c r="B65" s="166" t="s">
        <v>388</v>
      </c>
      <c r="C65" s="307" t="s">
        <v>450</v>
      </c>
      <c r="D65" s="307"/>
      <c r="E65" s="307"/>
      <c r="F65" s="307"/>
      <c r="G65" s="152">
        <v>1</v>
      </c>
    </row>
    <row r="66" spans="1:7" ht="36.75" customHeight="1" x14ac:dyDescent="0.2">
      <c r="A66" s="303">
        <v>6</v>
      </c>
      <c r="B66" s="304" t="s">
        <v>390</v>
      </c>
      <c r="C66" s="154" t="s">
        <v>391</v>
      </c>
      <c r="D66" s="154" t="s">
        <v>392</v>
      </c>
      <c r="E66" s="154" t="s">
        <v>393</v>
      </c>
      <c r="F66" s="154" t="s">
        <v>394</v>
      </c>
      <c r="G66" s="152">
        <v>1</v>
      </c>
    </row>
    <row r="67" spans="1:7" ht="66" customHeight="1" x14ac:dyDescent="0.2">
      <c r="A67" s="303"/>
      <c r="B67" s="304"/>
      <c r="C67" s="165" t="s">
        <v>451</v>
      </c>
      <c r="D67" s="192">
        <v>1</v>
      </c>
      <c r="E67" s="192">
        <v>1</v>
      </c>
      <c r="F67" s="187"/>
      <c r="G67" s="152">
        <v>1</v>
      </c>
    </row>
    <row r="68" spans="1:7" ht="29.25" customHeight="1" x14ac:dyDescent="0.2">
      <c r="A68" s="153"/>
      <c r="B68" s="189"/>
      <c r="C68" s="190"/>
      <c r="D68" s="190"/>
      <c r="E68" s="190"/>
      <c r="F68" s="190"/>
      <c r="G68" s="152">
        <v>1</v>
      </c>
    </row>
    <row r="69" spans="1:7" ht="36.75" customHeight="1" x14ac:dyDescent="0.2">
      <c r="A69" s="153" t="s">
        <v>452</v>
      </c>
      <c r="B69" s="467" t="s">
        <v>453</v>
      </c>
      <c r="C69" s="467"/>
      <c r="D69" s="467"/>
      <c r="E69" s="467"/>
      <c r="F69" s="467"/>
      <c r="G69" s="152">
        <v>1</v>
      </c>
    </row>
    <row r="70" spans="1:7" ht="36.75" customHeight="1" x14ac:dyDescent="0.2">
      <c r="A70" s="154">
        <v>1</v>
      </c>
      <c r="B70" s="166" t="s">
        <v>397</v>
      </c>
      <c r="C70" s="307" t="s">
        <v>454</v>
      </c>
      <c r="D70" s="307"/>
      <c r="E70" s="307"/>
      <c r="F70" s="307"/>
      <c r="G70" s="152">
        <v>1</v>
      </c>
    </row>
    <row r="71" spans="1:7" ht="36.75" customHeight="1" x14ac:dyDescent="0.2">
      <c r="A71" s="154">
        <v>2</v>
      </c>
      <c r="B71" s="166" t="s">
        <v>399</v>
      </c>
      <c r="C71" s="468">
        <f>SUM(F74:F76)</f>
        <v>2954.3</v>
      </c>
      <c r="D71" s="468"/>
      <c r="E71" s="468"/>
      <c r="F71" s="468"/>
      <c r="G71" s="152">
        <v>1</v>
      </c>
    </row>
    <row r="72" spans="1:7" ht="65.25" customHeight="1" x14ac:dyDescent="0.2">
      <c r="A72" s="154">
        <v>3</v>
      </c>
      <c r="B72" s="166" t="s">
        <v>400</v>
      </c>
      <c r="C72" s="307" t="s">
        <v>455</v>
      </c>
      <c r="D72" s="307"/>
      <c r="E72" s="307"/>
      <c r="F72" s="307"/>
      <c r="G72" s="152">
        <v>1</v>
      </c>
    </row>
    <row r="73" spans="1:7" ht="35.25" customHeight="1" x14ac:dyDescent="0.2">
      <c r="A73" s="154">
        <v>4</v>
      </c>
      <c r="B73" s="166" t="s">
        <v>402</v>
      </c>
      <c r="C73" s="307" t="s">
        <v>456</v>
      </c>
      <c r="D73" s="307"/>
      <c r="E73" s="307"/>
      <c r="F73" s="307"/>
      <c r="G73" s="152">
        <v>1</v>
      </c>
    </row>
    <row r="74" spans="1:7" ht="23.25" customHeight="1" x14ac:dyDescent="0.2">
      <c r="A74" s="303">
        <v>5</v>
      </c>
      <c r="B74" s="320" t="s">
        <v>404</v>
      </c>
      <c r="C74" s="530" t="s">
        <v>457</v>
      </c>
      <c r="D74" s="530"/>
      <c r="E74" s="530"/>
      <c r="F74" s="193">
        <f>226.1+438.5+18+16</f>
        <v>698.6</v>
      </c>
      <c r="G74" s="152">
        <v>1</v>
      </c>
    </row>
    <row r="75" spans="1:7" ht="23.25" customHeight="1" x14ac:dyDescent="0.2">
      <c r="A75" s="303"/>
      <c r="B75" s="321"/>
      <c r="C75" s="530" t="s">
        <v>458</v>
      </c>
      <c r="D75" s="530"/>
      <c r="E75" s="530"/>
      <c r="F75" s="194">
        <v>544</v>
      </c>
      <c r="G75" s="152">
        <v>1</v>
      </c>
    </row>
    <row r="76" spans="1:7" ht="23.25" customHeight="1" x14ac:dyDescent="0.2">
      <c r="A76" s="303"/>
      <c r="B76" s="322"/>
      <c r="C76" s="530" t="s">
        <v>442</v>
      </c>
      <c r="D76" s="530"/>
      <c r="E76" s="530"/>
      <c r="F76" s="194">
        <v>1711.7</v>
      </c>
      <c r="G76" s="152">
        <v>1</v>
      </c>
    </row>
    <row r="77" spans="1:7" ht="42.75" customHeight="1" x14ac:dyDescent="0.2">
      <c r="A77" s="154">
        <v>6</v>
      </c>
      <c r="B77" s="166" t="s">
        <v>408</v>
      </c>
      <c r="C77" s="307" t="s">
        <v>459</v>
      </c>
      <c r="D77" s="307"/>
      <c r="E77" s="307"/>
      <c r="F77" s="307"/>
      <c r="G77" s="152">
        <v>1</v>
      </c>
    </row>
    <row r="78" spans="1:7" ht="41.25" customHeight="1" x14ac:dyDescent="0.2">
      <c r="A78" s="303">
        <v>7</v>
      </c>
      <c r="B78" s="304" t="s">
        <v>410</v>
      </c>
      <c r="C78" s="154" t="s">
        <v>391</v>
      </c>
      <c r="D78" s="154" t="s">
        <v>393</v>
      </c>
      <c r="E78" s="154" t="s">
        <v>392</v>
      </c>
      <c r="F78" s="154" t="s">
        <v>394</v>
      </c>
      <c r="G78" s="152">
        <v>1</v>
      </c>
    </row>
    <row r="79" spans="1:7" ht="36.75" customHeight="1" x14ac:dyDescent="0.2">
      <c r="A79" s="303"/>
      <c r="B79" s="304"/>
      <c r="C79" s="193" t="s">
        <v>460</v>
      </c>
      <c r="D79" s="195">
        <v>16200</v>
      </c>
      <c r="E79" s="195">
        <v>16300</v>
      </c>
      <c r="F79" s="165"/>
      <c r="G79" s="152">
        <v>1</v>
      </c>
    </row>
    <row r="80" spans="1:7" ht="33.75" customHeight="1" x14ac:dyDescent="0.2">
      <c r="A80" s="303"/>
      <c r="B80" s="304"/>
      <c r="C80" s="193" t="s">
        <v>461</v>
      </c>
      <c r="D80" s="195">
        <v>1200</v>
      </c>
      <c r="E80" s="195">
        <v>1000</v>
      </c>
      <c r="F80" s="421" t="s">
        <v>462</v>
      </c>
      <c r="G80" s="152">
        <v>1</v>
      </c>
    </row>
    <row r="81" spans="1:7" ht="50.25" customHeight="1" x14ac:dyDescent="0.2">
      <c r="A81" s="303"/>
      <c r="B81" s="304"/>
      <c r="C81" s="193" t="s">
        <v>463</v>
      </c>
      <c r="D81" s="195">
        <v>6700</v>
      </c>
      <c r="E81" s="195">
        <v>9900</v>
      </c>
      <c r="F81" s="422"/>
      <c r="G81" s="152">
        <v>1</v>
      </c>
    </row>
    <row r="82" spans="1:7" ht="47.25" customHeight="1" x14ac:dyDescent="0.2">
      <c r="A82" s="303"/>
      <c r="B82" s="304"/>
      <c r="C82" s="195" t="s">
        <v>464</v>
      </c>
      <c r="D82" s="195">
        <v>80</v>
      </c>
      <c r="E82" s="195">
        <v>20</v>
      </c>
      <c r="F82" s="422"/>
      <c r="G82" s="152">
        <v>1</v>
      </c>
    </row>
    <row r="83" spans="1:7" ht="38.25" customHeight="1" x14ac:dyDescent="0.2">
      <c r="A83" s="303"/>
      <c r="B83" s="304"/>
      <c r="C83" s="195" t="s">
        <v>465</v>
      </c>
      <c r="D83" s="195" t="s">
        <v>466</v>
      </c>
      <c r="E83" s="195" t="s">
        <v>467</v>
      </c>
      <c r="F83" s="423"/>
      <c r="G83" s="152">
        <v>1</v>
      </c>
    </row>
    <row r="84" spans="1:7" ht="23.25" customHeight="1" x14ac:dyDescent="0.2">
      <c r="A84" s="153"/>
      <c r="B84" s="189"/>
      <c r="C84" s="190"/>
      <c r="D84" s="190"/>
      <c r="E84" s="190"/>
      <c r="F84" s="190"/>
      <c r="G84" s="152">
        <v>1</v>
      </c>
    </row>
    <row r="85" spans="1:7" ht="31.5" customHeight="1" x14ac:dyDescent="0.2">
      <c r="A85" s="153" t="s">
        <v>468</v>
      </c>
      <c r="B85" s="467" t="s">
        <v>469</v>
      </c>
      <c r="C85" s="467"/>
      <c r="D85" s="467"/>
      <c r="E85" s="467"/>
      <c r="F85" s="467"/>
      <c r="G85" s="152">
        <v>1</v>
      </c>
    </row>
    <row r="86" spans="1:7" ht="33" customHeight="1" x14ac:dyDescent="0.2">
      <c r="A86" s="154">
        <v>1</v>
      </c>
      <c r="B86" s="166" t="s">
        <v>397</v>
      </c>
      <c r="C86" s="307" t="s">
        <v>454</v>
      </c>
      <c r="D86" s="307"/>
      <c r="E86" s="307"/>
      <c r="F86" s="307"/>
      <c r="G86" s="152">
        <v>1</v>
      </c>
    </row>
    <row r="87" spans="1:7" ht="33.75" customHeight="1" x14ac:dyDescent="0.2">
      <c r="A87" s="154">
        <v>2</v>
      </c>
      <c r="B87" s="166" t="s">
        <v>399</v>
      </c>
      <c r="C87" s="468">
        <f>SUM(F90:F91)</f>
        <v>130</v>
      </c>
      <c r="D87" s="468"/>
      <c r="E87" s="468"/>
      <c r="F87" s="468"/>
      <c r="G87" s="152">
        <v>1</v>
      </c>
    </row>
    <row r="88" spans="1:7" ht="38.25" customHeight="1" x14ac:dyDescent="0.2">
      <c r="A88" s="154">
        <v>3</v>
      </c>
      <c r="B88" s="166" t="s">
        <v>400</v>
      </c>
      <c r="C88" s="529" t="s">
        <v>470</v>
      </c>
      <c r="D88" s="529"/>
      <c r="E88" s="529"/>
      <c r="F88" s="529"/>
      <c r="G88" s="152">
        <v>1</v>
      </c>
    </row>
    <row r="89" spans="1:7" ht="35.25" customHeight="1" x14ac:dyDescent="0.2">
      <c r="A89" s="154">
        <v>4</v>
      </c>
      <c r="B89" s="166" t="s">
        <v>402</v>
      </c>
      <c r="C89" s="529" t="s">
        <v>471</v>
      </c>
      <c r="D89" s="529"/>
      <c r="E89" s="529"/>
      <c r="F89" s="529"/>
      <c r="G89" s="152">
        <v>1</v>
      </c>
    </row>
    <row r="90" spans="1:7" ht="22.5" customHeight="1" x14ac:dyDescent="0.2">
      <c r="A90" s="303">
        <v>5</v>
      </c>
      <c r="B90" s="304" t="s">
        <v>404</v>
      </c>
      <c r="C90" s="530" t="s">
        <v>472</v>
      </c>
      <c r="D90" s="530"/>
      <c r="E90" s="530"/>
      <c r="F90" s="194">
        <v>10</v>
      </c>
      <c r="G90" s="152">
        <v>1</v>
      </c>
    </row>
    <row r="91" spans="1:7" ht="22.5" customHeight="1" x14ac:dyDescent="0.2">
      <c r="A91" s="303"/>
      <c r="B91" s="304"/>
      <c r="C91" s="530" t="s">
        <v>473</v>
      </c>
      <c r="D91" s="530"/>
      <c r="E91" s="530"/>
      <c r="F91" s="194">
        <v>120</v>
      </c>
      <c r="G91" s="152">
        <v>1</v>
      </c>
    </row>
    <row r="92" spans="1:7" ht="34.5" customHeight="1" x14ac:dyDescent="0.2">
      <c r="A92" s="154">
        <v>6</v>
      </c>
      <c r="B92" s="166" t="s">
        <v>408</v>
      </c>
      <c r="C92" s="529" t="s">
        <v>474</v>
      </c>
      <c r="D92" s="529"/>
      <c r="E92" s="529"/>
      <c r="F92" s="529"/>
      <c r="G92" s="152">
        <v>1</v>
      </c>
    </row>
    <row r="93" spans="1:7" ht="36" customHeight="1" x14ac:dyDescent="0.2">
      <c r="A93" s="303">
        <v>7</v>
      </c>
      <c r="B93" s="304" t="s">
        <v>410</v>
      </c>
      <c r="C93" s="154" t="s">
        <v>391</v>
      </c>
      <c r="D93" s="154" t="s">
        <v>392</v>
      </c>
      <c r="E93" s="154" t="s">
        <v>392</v>
      </c>
      <c r="F93" s="154" t="s">
        <v>394</v>
      </c>
      <c r="G93" s="152">
        <v>1</v>
      </c>
    </row>
    <row r="94" spans="1:7" ht="31.5" customHeight="1" x14ac:dyDescent="0.2">
      <c r="A94" s="303"/>
      <c r="B94" s="304"/>
      <c r="C94" s="193" t="s">
        <v>475</v>
      </c>
      <c r="D94" s="195">
        <v>85</v>
      </c>
      <c r="E94" s="195">
        <v>100</v>
      </c>
      <c r="F94" s="154"/>
      <c r="G94" s="152">
        <v>1</v>
      </c>
    </row>
    <row r="95" spans="1:7" ht="31.5" customHeight="1" x14ac:dyDescent="0.2">
      <c r="A95" s="303"/>
      <c r="B95" s="304"/>
      <c r="C95" s="195" t="s">
        <v>476</v>
      </c>
      <c r="D95" s="195">
        <v>2</v>
      </c>
      <c r="E95" s="195">
        <v>3</v>
      </c>
      <c r="F95" s="187"/>
      <c r="G95" s="152">
        <v>1</v>
      </c>
    </row>
    <row r="96" spans="1:7" ht="24.75" customHeight="1" x14ac:dyDescent="0.2">
      <c r="A96" s="153"/>
      <c r="B96" s="189"/>
      <c r="C96" s="190"/>
      <c r="D96" s="190"/>
      <c r="E96" s="190"/>
      <c r="F96" s="190"/>
      <c r="G96" s="152">
        <v>1</v>
      </c>
    </row>
    <row r="97" spans="1:7" ht="36.75" customHeight="1" x14ac:dyDescent="0.2">
      <c r="A97" s="153" t="s">
        <v>477</v>
      </c>
      <c r="B97" s="467" t="s">
        <v>478</v>
      </c>
      <c r="C97" s="467"/>
      <c r="D97" s="467"/>
      <c r="E97" s="467"/>
      <c r="F97" s="467"/>
      <c r="G97" s="152">
        <v>1</v>
      </c>
    </row>
    <row r="98" spans="1:7" ht="52.5" customHeight="1" x14ac:dyDescent="0.2">
      <c r="A98" s="154">
        <v>1</v>
      </c>
      <c r="B98" s="166" t="s">
        <v>381</v>
      </c>
      <c r="C98" s="307" t="s">
        <v>479</v>
      </c>
      <c r="D98" s="307"/>
      <c r="E98" s="307"/>
      <c r="F98" s="307"/>
      <c r="G98" s="152">
        <v>1</v>
      </c>
    </row>
    <row r="99" spans="1:7" ht="36.75" customHeight="1" x14ac:dyDescent="0.2">
      <c r="A99" s="154">
        <v>2</v>
      </c>
      <c r="B99" s="166" t="s">
        <v>383</v>
      </c>
      <c r="C99" s="468">
        <f>C109+C120</f>
        <v>635</v>
      </c>
      <c r="D99" s="468"/>
      <c r="E99" s="468"/>
      <c r="F99" s="468"/>
      <c r="G99" s="152">
        <v>1</v>
      </c>
    </row>
    <row r="100" spans="1:7" ht="85.5" customHeight="1" x14ac:dyDescent="0.2">
      <c r="A100" s="154">
        <v>3</v>
      </c>
      <c r="B100" s="166" t="s">
        <v>384</v>
      </c>
      <c r="C100" s="307" t="s">
        <v>480</v>
      </c>
      <c r="D100" s="307"/>
      <c r="E100" s="307"/>
      <c r="F100" s="307"/>
      <c r="G100" s="152">
        <v>1</v>
      </c>
    </row>
    <row r="101" spans="1:7" ht="36.75" customHeight="1" x14ac:dyDescent="0.2">
      <c r="A101" s="154">
        <v>4</v>
      </c>
      <c r="B101" s="166" t="s">
        <v>386</v>
      </c>
      <c r="C101" s="307" t="s">
        <v>481</v>
      </c>
      <c r="D101" s="307"/>
      <c r="E101" s="307"/>
      <c r="F101" s="307"/>
      <c r="G101" s="152">
        <v>1</v>
      </c>
    </row>
    <row r="102" spans="1:7" ht="36.75" customHeight="1" x14ac:dyDescent="0.2">
      <c r="A102" s="154">
        <v>5</v>
      </c>
      <c r="B102" s="166" t="s">
        <v>388</v>
      </c>
      <c r="C102" s="307" t="s">
        <v>482</v>
      </c>
      <c r="D102" s="307"/>
      <c r="E102" s="307"/>
      <c r="F102" s="307"/>
      <c r="G102" s="152">
        <v>1</v>
      </c>
    </row>
    <row r="103" spans="1:7" ht="36.75" customHeight="1" x14ac:dyDescent="0.2">
      <c r="A103" s="303">
        <v>6</v>
      </c>
      <c r="B103" s="304" t="s">
        <v>390</v>
      </c>
      <c r="C103" s="154" t="s">
        <v>391</v>
      </c>
      <c r="D103" s="154" t="s">
        <v>392</v>
      </c>
      <c r="E103" s="154" t="s">
        <v>393</v>
      </c>
      <c r="F103" s="154" t="s">
        <v>394</v>
      </c>
      <c r="G103" s="152">
        <v>1</v>
      </c>
    </row>
    <row r="104" spans="1:7" ht="64.5" customHeight="1" x14ac:dyDescent="0.2">
      <c r="A104" s="303"/>
      <c r="B104" s="304"/>
      <c r="C104" s="165" t="s">
        <v>483</v>
      </c>
      <c r="D104" s="154"/>
      <c r="E104" s="154"/>
      <c r="F104" s="154"/>
      <c r="G104" s="152">
        <v>1</v>
      </c>
    </row>
    <row r="105" spans="1:7" ht="33.75" customHeight="1" x14ac:dyDescent="0.2">
      <c r="A105" s="303"/>
      <c r="B105" s="304"/>
      <c r="C105" s="165" t="s">
        <v>484</v>
      </c>
      <c r="D105" s="192"/>
      <c r="E105" s="192"/>
      <c r="F105" s="187"/>
      <c r="G105" s="152">
        <v>1</v>
      </c>
    </row>
    <row r="106" spans="1:7" ht="36.75" customHeight="1" x14ac:dyDescent="0.2">
      <c r="A106" s="153"/>
      <c r="B106" s="189"/>
      <c r="C106" s="190"/>
      <c r="D106" s="190"/>
      <c r="E106" s="190"/>
      <c r="F106" s="190"/>
      <c r="G106" s="152">
        <v>1</v>
      </c>
    </row>
    <row r="107" spans="1:7" ht="36.75" customHeight="1" x14ac:dyDescent="0.2">
      <c r="A107" s="153" t="s">
        <v>485</v>
      </c>
      <c r="B107" s="306" t="s">
        <v>486</v>
      </c>
      <c r="C107" s="306"/>
      <c r="D107" s="306"/>
      <c r="E107" s="306"/>
      <c r="F107" s="306"/>
      <c r="G107" s="152">
        <v>1</v>
      </c>
    </row>
    <row r="108" spans="1:7" ht="49.5" customHeight="1" x14ac:dyDescent="0.2">
      <c r="A108" s="154">
        <v>1</v>
      </c>
      <c r="B108" s="166" t="s">
        <v>397</v>
      </c>
      <c r="C108" s="307" t="s">
        <v>487</v>
      </c>
      <c r="D108" s="307"/>
      <c r="E108" s="307"/>
      <c r="F108" s="307"/>
      <c r="G108" s="152">
        <v>1</v>
      </c>
    </row>
    <row r="109" spans="1:7" ht="36.75" customHeight="1" x14ac:dyDescent="0.2">
      <c r="A109" s="154">
        <v>2</v>
      </c>
      <c r="B109" s="166" t="s">
        <v>399</v>
      </c>
      <c r="C109" s="468">
        <f>SUM(F112:F113)</f>
        <v>320</v>
      </c>
      <c r="D109" s="468"/>
      <c r="E109" s="468"/>
      <c r="F109" s="468"/>
      <c r="G109" s="152">
        <v>1</v>
      </c>
    </row>
    <row r="110" spans="1:7" ht="159" customHeight="1" x14ac:dyDescent="0.2">
      <c r="A110" s="154">
        <v>3</v>
      </c>
      <c r="B110" s="166" t="s">
        <v>400</v>
      </c>
      <c r="C110" s="307" t="s">
        <v>488</v>
      </c>
      <c r="D110" s="307"/>
      <c r="E110" s="307"/>
      <c r="F110" s="307"/>
      <c r="G110" s="152">
        <v>1</v>
      </c>
    </row>
    <row r="111" spans="1:7" ht="36.75" customHeight="1" x14ac:dyDescent="0.2">
      <c r="A111" s="154">
        <v>4</v>
      </c>
      <c r="B111" s="166" t="s">
        <v>402</v>
      </c>
      <c r="C111" s="307" t="s">
        <v>489</v>
      </c>
      <c r="D111" s="307"/>
      <c r="E111" s="307"/>
      <c r="F111" s="307"/>
      <c r="G111" s="152">
        <v>1</v>
      </c>
    </row>
    <row r="112" spans="1:7" ht="36.75" customHeight="1" x14ac:dyDescent="0.2">
      <c r="A112" s="303">
        <v>5</v>
      </c>
      <c r="B112" s="304" t="s">
        <v>404</v>
      </c>
      <c r="C112" s="309" t="s">
        <v>490</v>
      </c>
      <c r="D112" s="309"/>
      <c r="E112" s="309"/>
      <c r="F112" s="164">
        <v>320</v>
      </c>
      <c r="G112" s="152">
        <v>1</v>
      </c>
    </row>
    <row r="113" spans="1:7" ht="36.75" customHeight="1" x14ac:dyDescent="0.2">
      <c r="A113" s="303"/>
      <c r="B113" s="304"/>
      <c r="C113" s="309" t="s">
        <v>407</v>
      </c>
      <c r="D113" s="309"/>
      <c r="E113" s="309"/>
      <c r="F113" s="164">
        <v>0</v>
      </c>
      <c r="G113" s="152">
        <v>1</v>
      </c>
    </row>
    <row r="114" spans="1:7" ht="36" customHeight="1" x14ac:dyDescent="0.2">
      <c r="A114" s="154">
        <v>6</v>
      </c>
      <c r="B114" s="166" t="s">
        <v>408</v>
      </c>
      <c r="C114" s="307" t="s">
        <v>491</v>
      </c>
      <c r="D114" s="307"/>
      <c r="E114" s="307"/>
      <c r="F114" s="307"/>
      <c r="G114" s="152">
        <v>1</v>
      </c>
    </row>
    <row r="115" spans="1:7" ht="48" customHeight="1" x14ac:dyDescent="0.2">
      <c r="A115" s="312">
        <v>7</v>
      </c>
      <c r="B115" s="320" t="s">
        <v>410</v>
      </c>
      <c r="C115" s="154" t="s">
        <v>391</v>
      </c>
      <c r="D115" s="154" t="s">
        <v>393</v>
      </c>
      <c r="E115" s="154" t="s">
        <v>392</v>
      </c>
      <c r="F115" s="154" t="s">
        <v>394</v>
      </c>
      <c r="G115" s="152">
        <v>1</v>
      </c>
    </row>
    <row r="116" spans="1:7" ht="58.5" customHeight="1" x14ac:dyDescent="0.2">
      <c r="A116" s="313"/>
      <c r="B116" s="322"/>
      <c r="C116" s="171" t="s">
        <v>492</v>
      </c>
      <c r="D116" s="165">
        <v>193</v>
      </c>
      <c r="E116" s="165">
        <v>219</v>
      </c>
      <c r="F116" s="165" t="s">
        <v>493</v>
      </c>
      <c r="G116" s="152">
        <v>1</v>
      </c>
    </row>
    <row r="117" spans="1:7" ht="24" customHeight="1" x14ac:dyDescent="0.2">
      <c r="A117" s="153"/>
      <c r="B117" s="157"/>
      <c r="C117" s="169"/>
      <c r="D117" s="169"/>
      <c r="E117" s="196"/>
      <c r="F117" s="153"/>
      <c r="G117" s="152">
        <v>1</v>
      </c>
    </row>
    <row r="118" spans="1:7" ht="37.5" customHeight="1" x14ac:dyDescent="0.2">
      <c r="A118" s="153" t="s">
        <v>494</v>
      </c>
      <c r="B118" s="306" t="s">
        <v>495</v>
      </c>
      <c r="C118" s="306"/>
      <c r="D118" s="306"/>
      <c r="E118" s="306"/>
      <c r="F118" s="306"/>
      <c r="G118" s="152">
        <v>1</v>
      </c>
    </row>
    <row r="119" spans="1:7" ht="52.5" customHeight="1" x14ac:dyDescent="0.2">
      <c r="A119" s="154">
        <v>1</v>
      </c>
      <c r="B119" s="166" t="s">
        <v>397</v>
      </c>
      <c r="C119" s="307" t="s">
        <v>398</v>
      </c>
      <c r="D119" s="307"/>
      <c r="E119" s="307"/>
      <c r="F119" s="307"/>
      <c r="G119" s="152">
        <v>1</v>
      </c>
    </row>
    <row r="120" spans="1:7" ht="12.75" x14ac:dyDescent="0.2">
      <c r="A120" s="154">
        <v>2</v>
      </c>
      <c r="B120" s="166" t="s">
        <v>399</v>
      </c>
      <c r="C120" s="468">
        <f>SUM(F123:F126)</f>
        <v>315</v>
      </c>
      <c r="D120" s="468"/>
      <c r="E120" s="468"/>
      <c r="F120" s="468"/>
      <c r="G120" s="152">
        <v>1</v>
      </c>
    </row>
    <row r="121" spans="1:7" ht="82.5" customHeight="1" x14ac:dyDescent="0.2">
      <c r="A121" s="154">
        <v>3</v>
      </c>
      <c r="B121" s="166" t="s">
        <v>400</v>
      </c>
      <c r="C121" s="307" t="s">
        <v>496</v>
      </c>
      <c r="D121" s="307"/>
      <c r="E121" s="307"/>
      <c r="F121" s="307"/>
      <c r="G121" s="152">
        <v>1</v>
      </c>
    </row>
    <row r="122" spans="1:7" ht="27.75" customHeight="1" x14ac:dyDescent="0.2">
      <c r="A122" s="154">
        <v>4</v>
      </c>
      <c r="B122" s="166" t="s">
        <v>402</v>
      </c>
      <c r="C122" s="307" t="s">
        <v>497</v>
      </c>
      <c r="D122" s="307"/>
      <c r="E122" s="307"/>
      <c r="F122" s="307"/>
      <c r="G122" s="152">
        <v>1</v>
      </c>
    </row>
    <row r="123" spans="1:7" ht="15.75" customHeight="1" x14ac:dyDescent="0.2">
      <c r="A123" s="303">
        <v>5</v>
      </c>
      <c r="B123" s="304" t="s">
        <v>404</v>
      </c>
      <c r="C123" s="309" t="s">
        <v>498</v>
      </c>
      <c r="D123" s="309"/>
      <c r="E123" s="309"/>
      <c r="F123" s="164">
        <v>100</v>
      </c>
      <c r="G123" s="152">
        <v>1</v>
      </c>
    </row>
    <row r="124" spans="1:7" ht="18" customHeight="1" x14ac:dyDescent="0.2">
      <c r="A124" s="303"/>
      <c r="B124" s="304"/>
      <c r="C124" s="309" t="s">
        <v>499</v>
      </c>
      <c r="D124" s="309"/>
      <c r="E124" s="309"/>
      <c r="F124" s="164">
        <v>100</v>
      </c>
      <c r="G124" s="152">
        <v>1</v>
      </c>
    </row>
    <row r="125" spans="1:7" ht="15.75" customHeight="1" x14ac:dyDescent="0.2">
      <c r="A125" s="303"/>
      <c r="B125" s="304"/>
      <c r="C125" s="309" t="s">
        <v>500</v>
      </c>
      <c r="D125" s="309"/>
      <c r="E125" s="309"/>
      <c r="F125" s="164">
        <v>100</v>
      </c>
      <c r="G125" s="152">
        <v>1</v>
      </c>
    </row>
    <row r="126" spans="1:7" ht="18.75" customHeight="1" x14ac:dyDescent="0.2">
      <c r="A126" s="303"/>
      <c r="B126" s="304"/>
      <c r="C126" s="309" t="s">
        <v>501</v>
      </c>
      <c r="D126" s="309"/>
      <c r="E126" s="309"/>
      <c r="F126" s="164">
        <v>15</v>
      </c>
      <c r="G126" s="152">
        <v>1</v>
      </c>
    </row>
    <row r="127" spans="1:7" ht="30.75" customHeight="1" x14ac:dyDescent="0.2">
      <c r="A127" s="154">
        <v>6</v>
      </c>
      <c r="B127" s="166" t="s">
        <v>408</v>
      </c>
      <c r="C127" s="307" t="s">
        <v>502</v>
      </c>
      <c r="D127" s="307"/>
      <c r="E127" s="307"/>
      <c r="F127" s="307"/>
      <c r="G127" s="152">
        <v>1</v>
      </c>
    </row>
    <row r="128" spans="1:7" ht="38.25" x14ac:dyDescent="0.2">
      <c r="A128" s="312">
        <v>7</v>
      </c>
      <c r="B128" s="320" t="s">
        <v>410</v>
      </c>
      <c r="C128" s="154" t="s">
        <v>392</v>
      </c>
      <c r="D128" s="154" t="s">
        <v>393</v>
      </c>
      <c r="E128" s="154" t="s">
        <v>503</v>
      </c>
      <c r="F128" s="154" t="s">
        <v>394</v>
      </c>
      <c r="G128" s="152">
        <v>1</v>
      </c>
    </row>
    <row r="129" spans="1:7" ht="87" customHeight="1" x14ac:dyDescent="0.2">
      <c r="A129" s="313"/>
      <c r="B129" s="322"/>
      <c r="C129" s="171" t="s">
        <v>1181</v>
      </c>
      <c r="D129" s="165">
        <v>8</v>
      </c>
      <c r="E129" s="154">
        <v>11</v>
      </c>
      <c r="F129" s="154"/>
      <c r="G129" s="152">
        <v>1</v>
      </c>
    </row>
    <row r="130" spans="1:7" ht="20.25" customHeight="1" x14ac:dyDescent="0.2">
      <c r="G130" s="152">
        <v>1</v>
      </c>
    </row>
    <row r="131" spans="1:7" ht="45" customHeight="1" x14ac:dyDescent="0.2">
      <c r="A131" s="153" t="s">
        <v>504</v>
      </c>
      <c r="B131" s="467" t="s">
        <v>505</v>
      </c>
      <c r="C131" s="467"/>
      <c r="D131" s="467"/>
      <c r="E131" s="467"/>
      <c r="F131" s="467"/>
      <c r="G131" s="152">
        <v>1</v>
      </c>
    </row>
    <row r="132" spans="1:7" ht="33.75" customHeight="1" x14ac:dyDescent="0.2">
      <c r="A132" s="154">
        <v>1</v>
      </c>
      <c r="B132" s="166" t="s">
        <v>381</v>
      </c>
      <c r="C132" s="307" t="s">
        <v>487</v>
      </c>
      <c r="D132" s="307"/>
      <c r="E132" s="307"/>
      <c r="F132" s="307"/>
      <c r="G132" s="152">
        <v>1</v>
      </c>
    </row>
    <row r="133" spans="1:7" ht="30" customHeight="1" x14ac:dyDescent="0.2">
      <c r="A133" s="154">
        <v>2</v>
      </c>
      <c r="B133" s="166" t="s">
        <v>383</v>
      </c>
      <c r="C133" s="468">
        <f>C142+C156+C167+C179</f>
        <v>518</v>
      </c>
      <c r="D133" s="468"/>
      <c r="E133" s="468"/>
      <c r="F133" s="468"/>
      <c r="G133" s="152">
        <v>1</v>
      </c>
    </row>
    <row r="134" spans="1:7" ht="91.5" customHeight="1" x14ac:dyDescent="0.2">
      <c r="A134" s="154">
        <v>3</v>
      </c>
      <c r="B134" s="166" t="s">
        <v>384</v>
      </c>
      <c r="C134" s="307" t="s">
        <v>506</v>
      </c>
      <c r="D134" s="307"/>
      <c r="E134" s="307"/>
      <c r="F134" s="307"/>
      <c r="G134" s="152">
        <v>1</v>
      </c>
    </row>
    <row r="135" spans="1:7" ht="45" customHeight="1" x14ac:dyDescent="0.2">
      <c r="A135" s="154">
        <v>4</v>
      </c>
      <c r="B135" s="166" t="s">
        <v>386</v>
      </c>
      <c r="C135" s="307" t="s">
        <v>507</v>
      </c>
      <c r="D135" s="307"/>
      <c r="E135" s="307"/>
      <c r="F135" s="307"/>
      <c r="G135" s="152">
        <v>1</v>
      </c>
    </row>
    <row r="136" spans="1:7" ht="35.25" customHeight="1" x14ac:dyDescent="0.2">
      <c r="A136" s="154">
        <v>5</v>
      </c>
      <c r="B136" s="166" t="s">
        <v>388</v>
      </c>
      <c r="C136" s="307" t="s">
        <v>508</v>
      </c>
      <c r="D136" s="307"/>
      <c r="E136" s="307"/>
      <c r="F136" s="307"/>
      <c r="G136" s="152">
        <v>1</v>
      </c>
    </row>
    <row r="137" spans="1:7" ht="45" customHeight="1" x14ac:dyDescent="0.2">
      <c r="A137" s="303">
        <v>6</v>
      </c>
      <c r="B137" s="304" t="s">
        <v>390</v>
      </c>
      <c r="C137" s="154" t="s">
        <v>391</v>
      </c>
      <c r="D137" s="154" t="s">
        <v>392</v>
      </c>
      <c r="E137" s="154" t="s">
        <v>393</v>
      </c>
      <c r="F137" s="154" t="s">
        <v>394</v>
      </c>
      <c r="G137" s="152">
        <v>1</v>
      </c>
    </row>
    <row r="138" spans="1:7" ht="45" customHeight="1" x14ac:dyDescent="0.2">
      <c r="A138" s="303"/>
      <c r="B138" s="304"/>
      <c r="C138" s="165" t="s">
        <v>509</v>
      </c>
      <c r="D138" s="154"/>
      <c r="E138" s="154"/>
      <c r="F138" s="165" t="s">
        <v>493</v>
      </c>
      <c r="G138" s="152">
        <v>1</v>
      </c>
    </row>
    <row r="139" spans="1:7" ht="23.25" customHeight="1" x14ac:dyDescent="0.2">
      <c r="A139" s="153"/>
      <c r="B139" s="157"/>
      <c r="C139" s="153"/>
      <c r="D139" s="153"/>
      <c r="E139" s="153"/>
      <c r="F139" s="153"/>
      <c r="G139" s="152">
        <v>1</v>
      </c>
    </row>
    <row r="140" spans="1:7" ht="38.25" customHeight="1" x14ac:dyDescent="0.2">
      <c r="A140" s="153" t="s">
        <v>510</v>
      </c>
      <c r="B140" s="467" t="s">
        <v>511</v>
      </c>
      <c r="C140" s="467"/>
      <c r="D140" s="467"/>
      <c r="E140" s="467"/>
      <c r="F140" s="467"/>
      <c r="G140" s="152">
        <v>1</v>
      </c>
    </row>
    <row r="141" spans="1:7" ht="34.5" customHeight="1" x14ac:dyDescent="0.2">
      <c r="A141" s="154">
        <v>1</v>
      </c>
      <c r="B141" s="166" t="s">
        <v>397</v>
      </c>
      <c r="C141" s="307" t="s">
        <v>487</v>
      </c>
      <c r="D141" s="307"/>
      <c r="E141" s="307"/>
      <c r="F141" s="307"/>
      <c r="G141" s="152">
        <v>1</v>
      </c>
    </row>
    <row r="142" spans="1:7" ht="33.75" customHeight="1" x14ac:dyDescent="0.2">
      <c r="A142" s="154">
        <v>2</v>
      </c>
      <c r="B142" s="166" t="s">
        <v>399</v>
      </c>
      <c r="C142" s="468">
        <f>SUM(F145:F149)</f>
        <v>103</v>
      </c>
      <c r="D142" s="468"/>
      <c r="E142" s="468"/>
      <c r="F142" s="468"/>
      <c r="G142" s="152">
        <v>1</v>
      </c>
    </row>
    <row r="143" spans="1:7" ht="93" customHeight="1" x14ac:dyDescent="0.2">
      <c r="A143" s="154">
        <v>3</v>
      </c>
      <c r="B143" s="166" t="s">
        <v>400</v>
      </c>
      <c r="C143" s="307" t="s">
        <v>512</v>
      </c>
      <c r="D143" s="307"/>
      <c r="E143" s="307"/>
      <c r="F143" s="307"/>
      <c r="G143" s="152">
        <v>1</v>
      </c>
    </row>
    <row r="144" spans="1:7" ht="33.75" customHeight="1" x14ac:dyDescent="0.2">
      <c r="A144" s="154">
        <v>4</v>
      </c>
      <c r="B144" s="166" t="s">
        <v>402</v>
      </c>
      <c r="C144" s="307" t="s">
        <v>513</v>
      </c>
      <c r="D144" s="307"/>
      <c r="E144" s="307"/>
      <c r="F144" s="307"/>
      <c r="G144" s="152">
        <v>1</v>
      </c>
    </row>
    <row r="145" spans="1:7" ht="24.75" customHeight="1" x14ac:dyDescent="0.2">
      <c r="A145" s="303">
        <v>5</v>
      </c>
      <c r="B145" s="304" t="s">
        <v>404</v>
      </c>
      <c r="C145" s="309" t="s">
        <v>514</v>
      </c>
      <c r="D145" s="309"/>
      <c r="E145" s="309"/>
      <c r="F145" s="164">
        <v>50</v>
      </c>
      <c r="G145" s="152">
        <v>1</v>
      </c>
    </row>
    <row r="146" spans="1:7" ht="24.75" customHeight="1" x14ac:dyDescent="0.2">
      <c r="A146" s="303"/>
      <c r="B146" s="304"/>
      <c r="C146" s="309" t="s">
        <v>515</v>
      </c>
      <c r="D146" s="309"/>
      <c r="E146" s="309"/>
      <c r="F146" s="164">
        <v>24</v>
      </c>
      <c r="G146" s="152">
        <v>1</v>
      </c>
    </row>
    <row r="147" spans="1:7" ht="32.25" customHeight="1" x14ac:dyDescent="0.2">
      <c r="A147" s="303"/>
      <c r="B147" s="304"/>
      <c r="C147" s="309" t="s">
        <v>516</v>
      </c>
      <c r="D147" s="309"/>
      <c r="E147" s="309"/>
      <c r="F147" s="164">
        <v>24</v>
      </c>
      <c r="G147" s="152">
        <v>1</v>
      </c>
    </row>
    <row r="148" spans="1:7" ht="31.5" customHeight="1" x14ac:dyDescent="0.2">
      <c r="A148" s="303"/>
      <c r="B148" s="304"/>
      <c r="C148" s="309" t="s">
        <v>517</v>
      </c>
      <c r="D148" s="309"/>
      <c r="E148" s="309"/>
      <c r="F148" s="164">
        <v>5</v>
      </c>
      <c r="G148" s="152">
        <v>1</v>
      </c>
    </row>
    <row r="149" spans="1:7" ht="21.75" customHeight="1" x14ac:dyDescent="0.2">
      <c r="A149" s="303"/>
      <c r="B149" s="304"/>
      <c r="C149" s="309" t="s">
        <v>407</v>
      </c>
      <c r="D149" s="309"/>
      <c r="E149" s="309"/>
      <c r="F149" s="164">
        <v>0</v>
      </c>
      <c r="G149" s="152">
        <v>1</v>
      </c>
    </row>
    <row r="150" spans="1:7" ht="41.25" customHeight="1" x14ac:dyDescent="0.2">
      <c r="A150" s="154">
        <v>6</v>
      </c>
      <c r="B150" s="166" t="s">
        <v>408</v>
      </c>
      <c r="C150" s="307" t="s">
        <v>518</v>
      </c>
      <c r="D150" s="307"/>
      <c r="E150" s="307"/>
      <c r="F150" s="307"/>
      <c r="G150" s="152">
        <v>1</v>
      </c>
    </row>
    <row r="151" spans="1:7" ht="42" customHeight="1" x14ac:dyDescent="0.2">
      <c r="A151" s="303">
        <v>7</v>
      </c>
      <c r="B151" s="304" t="s">
        <v>410</v>
      </c>
      <c r="C151" s="154" t="s">
        <v>391</v>
      </c>
      <c r="D151" s="154" t="s">
        <v>392</v>
      </c>
      <c r="E151" s="154" t="s">
        <v>393</v>
      </c>
      <c r="F151" s="154" t="s">
        <v>394</v>
      </c>
      <c r="G151" s="152">
        <v>1</v>
      </c>
    </row>
    <row r="152" spans="1:7" ht="112.5" customHeight="1" x14ac:dyDescent="0.2">
      <c r="A152" s="303"/>
      <c r="B152" s="304"/>
      <c r="C152" s="171" t="s">
        <v>519</v>
      </c>
      <c r="D152" s="165">
        <v>355</v>
      </c>
      <c r="E152" s="165">
        <v>441</v>
      </c>
      <c r="F152" s="154"/>
      <c r="G152" s="152">
        <v>1</v>
      </c>
    </row>
    <row r="153" spans="1:7" ht="36.75" customHeight="1" x14ac:dyDescent="0.2">
      <c r="A153" s="153"/>
      <c r="B153" s="157"/>
      <c r="C153" s="169"/>
      <c r="D153" s="169"/>
      <c r="E153" s="196"/>
      <c r="F153" s="153"/>
      <c r="G153" s="152">
        <v>1</v>
      </c>
    </row>
    <row r="154" spans="1:7" ht="37.5" customHeight="1" x14ac:dyDescent="0.2">
      <c r="A154" s="153" t="s">
        <v>520</v>
      </c>
      <c r="B154" s="306" t="s">
        <v>1099</v>
      </c>
      <c r="C154" s="306"/>
      <c r="D154" s="306"/>
      <c r="E154" s="306"/>
      <c r="F154" s="306"/>
      <c r="G154" s="152">
        <v>1</v>
      </c>
    </row>
    <row r="155" spans="1:7" ht="48" customHeight="1" x14ac:dyDescent="0.2">
      <c r="A155" s="154">
        <v>1</v>
      </c>
      <c r="B155" s="166" t="s">
        <v>397</v>
      </c>
      <c r="C155" s="307" t="s">
        <v>487</v>
      </c>
      <c r="D155" s="307"/>
      <c r="E155" s="307"/>
      <c r="F155" s="307"/>
      <c r="G155" s="152">
        <v>1</v>
      </c>
    </row>
    <row r="156" spans="1:7" ht="35.25" customHeight="1" x14ac:dyDescent="0.2">
      <c r="A156" s="154">
        <v>2</v>
      </c>
      <c r="B156" s="166" t="s">
        <v>399</v>
      </c>
      <c r="C156" s="468">
        <f>SUM(F159:F160)</f>
        <v>50</v>
      </c>
      <c r="D156" s="468"/>
      <c r="E156" s="468"/>
      <c r="F156" s="468"/>
      <c r="G156" s="152">
        <v>1</v>
      </c>
    </row>
    <row r="157" spans="1:7" ht="93.75" customHeight="1" x14ac:dyDescent="0.2">
      <c r="A157" s="154">
        <v>3</v>
      </c>
      <c r="B157" s="166" t="s">
        <v>400</v>
      </c>
      <c r="C157" s="307" t="s">
        <v>521</v>
      </c>
      <c r="D157" s="307"/>
      <c r="E157" s="307"/>
      <c r="F157" s="307"/>
      <c r="G157" s="152">
        <v>1</v>
      </c>
    </row>
    <row r="158" spans="1:7" ht="33" customHeight="1" x14ac:dyDescent="0.2">
      <c r="A158" s="154">
        <v>4</v>
      </c>
      <c r="B158" s="166" t="s">
        <v>402</v>
      </c>
      <c r="C158" s="307" t="s">
        <v>522</v>
      </c>
      <c r="D158" s="307"/>
      <c r="E158" s="307"/>
      <c r="F158" s="307"/>
      <c r="G158" s="152">
        <v>1</v>
      </c>
    </row>
    <row r="159" spans="1:7" ht="39" customHeight="1" x14ac:dyDescent="0.2">
      <c r="A159" s="303">
        <v>5</v>
      </c>
      <c r="B159" s="304" t="s">
        <v>404</v>
      </c>
      <c r="C159" s="309" t="s">
        <v>523</v>
      </c>
      <c r="D159" s="309"/>
      <c r="E159" s="309"/>
      <c r="F159" s="164">
        <v>50</v>
      </c>
      <c r="G159" s="152">
        <v>1</v>
      </c>
    </row>
    <row r="160" spans="1:7" ht="24.75" customHeight="1" x14ac:dyDescent="0.2">
      <c r="A160" s="303"/>
      <c r="B160" s="304"/>
      <c r="C160" s="309" t="s">
        <v>407</v>
      </c>
      <c r="D160" s="309"/>
      <c r="E160" s="309"/>
      <c r="F160" s="164">
        <v>0</v>
      </c>
      <c r="G160" s="152">
        <v>1</v>
      </c>
    </row>
    <row r="161" spans="1:7" ht="35.25" customHeight="1" x14ac:dyDescent="0.2">
      <c r="A161" s="154">
        <v>6</v>
      </c>
      <c r="B161" s="166" t="s">
        <v>408</v>
      </c>
      <c r="C161" s="307" t="s">
        <v>524</v>
      </c>
      <c r="D161" s="307"/>
      <c r="E161" s="307"/>
      <c r="F161" s="307"/>
      <c r="G161" s="152">
        <v>1</v>
      </c>
    </row>
    <row r="162" spans="1:7" ht="54.75" customHeight="1" x14ac:dyDescent="0.2">
      <c r="A162" s="303">
        <v>7</v>
      </c>
      <c r="B162" s="304" t="s">
        <v>410</v>
      </c>
      <c r="C162" s="154" t="s">
        <v>391</v>
      </c>
      <c r="D162" s="154" t="s">
        <v>392</v>
      </c>
      <c r="E162" s="154" t="s">
        <v>393</v>
      </c>
      <c r="F162" s="154" t="s">
        <v>394</v>
      </c>
      <c r="G162" s="152">
        <v>1</v>
      </c>
    </row>
    <row r="163" spans="1:7" ht="54.75" customHeight="1" x14ac:dyDescent="0.2">
      <c r="A163" s="303"/>
      <c r="B163" s="304"/>
      <c r="C163" s="171" t="s">
        <v>525</v>
      </c>
      <c r="D163" s="165">
        <v>115</v>
      </c>
      <c r="E163" s="165">
        <v>132</v>
      </c>
      <c r="F163" s="165" t="s">
        <v>493</v>
      </c>
      <c r="G163" s="152">
        <v>1</v>
      </c>
    </row>
    <row r="164" spans="1:7" ht="27.75" customHeight="1" x14ac:dyDescent="0.2">
      <c r="A164" s="153"/>
      <c r="B164" s="157"/>
      <c r="C164" s="169"/>
      <c r="D164" s="169"/>
      <c r="E164" s="196"/>
      <c r="F164" s="153"/>
      <c r="G164" s="152">
        <v>1</v>
      </c>
    </row>
    <row r="165" spans="1:7" ht="42" customHeight="1" x14ac:dyDescent="0.2">
      <c r="A165" s="153" t="s">
        <v>526</v>
      </c>
      <c r="B165" s="306" t="s">
        <v>1100</v>
      </c>
      <c r="C165" s="306"/>
      <c r="D165" s="306"/>
      <c r="E165" s="306"/>
      <c r="F165" s="306"/>
      <c r="G165" s="152">
        <v>1</v>
      </c>
    </row>
    <row r="166" spans="1:7" ht="54.75" customHeight="1" x14ac:dyDescent="0.2">
      <c r="A166" s="154">
        <v>1</v>
      </c>
      <c r="B166" s="166" t="s">
        <v>397</v>
      </c>
      <c r="C166" s="307" t="s">
        <v>487</v>
      </c>
      <c r="D166" s="307"/>
      <c r="E166" s="307"/>
      <c r="F166" s="307"/>
      <c r="G166" s="152">
        <v>1</v>
      </c>
    </row>
    <row r="167" spans="1:7" ht="30.75" customHeight="1" x14ac:dyDescent="0.2">
      <c r="A167" s="154">
        <v>2</v>
      </c>
      <c r="B167" s="166" t="s">
        <v>399</v>
      </c>
      <c r="C167" s="468">
        <f>SUM(F170:F172)</f>
        <v>215</v>
      </c>
      <c r="D167" s="468"/>
      <c r="E167" s="468"/>
      <c r="F167" s="468"/>
      <c r="G167" s="152">
        <v>1</v>
      </c>
    </row>
    <row r="168" spans="1:7" ht="115.5" customHeight="1" x14ac:dyDescent="0.2">
      <c r="A168" s="154">
        <v>3</v>
      </c>
      <c r="B168" s="166" t="s">
        <v>400</v>
      </c>
      <c r="C168" s="307" t="s">
        <v>527</v>
      </c>
      <c r="D168" s="307"/>
      <c r="E168" s="307"/>
      <c r="F168" s="307"/>
      <c r="G168" s="152">
        <v>1</v>
      </c>
    </row>
    <row r="169" spans="1:7" ht="34.5" customHeight="1" x14ac:dyDescent="0.2">
      <c r="A169" s="154">
        <v>4</v>
      </c>
      <c r="B169" s="166" t="s">
        <v>402</v>
      </c>
      <c r="C169" s="307" t="s">
        <v>528</v>
      </c>
      <c r="D169" s="307"/>
      <c r="E169" s="307"/>
      <c r="F169" s="307"/>
      <c r="G169" s="152">
        <v>1</v>
      </c>
    </row>
    <row r="170" spans="1:7" ht="54.75" customHeight="1" x14ac:dyDescent="0.2">
      <c r="A170" s="303">
        <v>5</v>
      </c>
      <c r="B170" s="304" t="s">
        <v>404</v>
      </c>
      <c r="C170" s="309" t="s">
        <v>529</v>
      </c>
      <c r="D170" s="309"/>
      <c r="E170" s="309"/>
      <c r="F170" s="164">
        <v>200</v>
      </c>
      <c r="G170" s="152">
        <v>1</v>
      </c>
    </row>
    <row r="171" spans="1:7" ht="28.5" customHeight="1" x14ac:dyDescent="0.2">
      <c r="A171" s="303"/>
      <c r="B171" s="304"/>
      <c r="C171" s="309" t="s">
        <v>530</v>
      </c>
      <c r="D171" s="309"/>
      <c r="E171" s="309"/>
      <c r="F171" s="164">
        <v>15</v>
      </c>
      <c r="G171" s="152">
        <v>1</v>
      </c>
    </row>
    <row r="172" spans="1:7" ht="24.75" customHeight="1" x14ac:dyDescent="0.2">
      <c r="A172" s="303"/>
      <c r="B172" s="304"/>
      <c r="C172" s="309" t="s">
        <v>407</v>
      </c>
      <c r="D172" s="309"/>
      <c r="E172" s="309"/>
      <c r="F172" s="164">
        <v>0</v>
      </c>
      <c r="G172" s="152">
        <v>1</v>
      </c>
    </row>
    <row r="173" spans="1:7" ht="39" customHeight="1" x14ac:dyDescent="0.2">
      <c r="A173" s="154">
        <v>6</v>
      </c>
      <c r="B173" s="166" t="s">
        <v>408</v>
      </c>
      <c r="C173" s="307" t="s">
        <v>531</v>
      </c>
      <c r="D173" s="307"/>
      <c r="E173" s="307"/>
      <c r="F173" s="307"/>
      <c r="G173" s="152">
        <v>1</v>
      </c>
    </row>
    <row r="174" spans="1:7" ht="54" customHeight="1" x14ac:dyDescent="0.2">
      <c r="A174" s="303">
        <v>7</v>
      </c>
      <c r="B174" s="305" t="s">
        <v>410</v>
      </c>
      <c r="C174" s="154" t="s">
        <v>391</v>
      </c>
      <c r="D174" s="154" t="s">
        <v>392</v>
      </c>
      <c r="E174" s="154" t="s">
        <v>393</v>
      </c>
      <c r="F174" s="154" t="s">
        <v>394</v>
      </c>
      <c r="G174" s="152">
        <v>1</v>
      </c>
    </row>
    <row r="175" spans="1:7" ht="66.75" customHeight="1" x14ac:dyDescent="0.2">
      <c r="A175" s="303"/>
      <c r="B175" s="305"/>
      <c r="C175" s="171" t="s">
        <v>532</v>
      </c>
      <c r="D175" s="165">
        <v>235</v>
      </c>
      <c r="E175" s="165">
        <v>312</v>
      </c>
      <c r="F175" s="165" t="s">
        <v>493</v>
      </c>
      <c r="G175" s="152">
        <v>1</v>
      </c>
    </row>
    <row r="176" spans="1:7" ht="18.75" customHeight="1" x14ac:dyDescent="0.2">
      <c r="A176" s="153"/>
      <c r="B176" s="157"/>
      <c r="C176" s="169"/>
      <c r="D176" s="169"/>
      <c r="E176" s="196"/>
      <c r="F176" s="153"/>
      <c r="G176" s="152">
        <v>1</v>
      </c>
    </row>
    <row r="177" spans="1:7" ht="37.5" customHeight="1" x14ac:dyDescent="0.2">
      <c r="A177" s="153" t="s">
        <v>533</v>
      </c>
      <c r="B177" s="306" t="s">
        <v>1267</v>
      </c>
      <c r="C177" s="306"/>
      <c r="D177" s="306"/>
      <c r="E177" s="306"/>
      <c r="F177" s="306"/>
      <c r="G177" s="152">
        <v>1</v>
      </c>
    </row>
    <row r="178" spans="1:7" ht="42.75" customHeight="1" x14ac:dyDescent="0.2">
      <c r="A178" s="154">
        <v>1</v>
      </c>
      <c r="B178" s="166" t="s">
        <v>397</v>
      </c>
      <c r="C178" s="307" t="s">
        <v>487</v>
      </c>
      <c r="D178" s="307"/>
      <c r="E178" s="307"/>
      <c r="F178" s="307"/>
      <c r="G178" s="152">
        <v>1</v>
      </c>
    </row>
    <row r="179" spans="1:7" ht="33" customHeight="1" x14ac:dyDescent="0.2">
      <c r="A179" s="154">
        <v>2</v>
      </c>
      <c r="B179" s="166" t="s">
        <v>399</v>
      </c>
      <c r="C179" s="468">
        <f>F182</f>
        <v>150</v>
      </c>
      <c r="D179" s="468"/>
      <c r="E179" s="468"/>
      <c r="F179" s="468"/>
      <c r="G179" s="152">
        <v>1</v>
      </c>
    </row>
    <row r="180" spans="1:7" ht="141.75" customHeight="1" x14ac:dyDescent="0.2">
      <c r="A180" s="154">
        <v>3</v>
      </c>
      <c r="B180" s="166" t="s">
        <v>400</v>
      </c>
      <c r="C180" s="307" t="s">
        <v>1061</v>
      </c>
      <c r="D180" s="307"/>
      <c r="E180" s="307"/>
      <c r="F180" s="307"/>
      <c r="G180" s="152">
        <v>1</v>
      </c>
    </row>
    <row r="181" spans="1:7" ht="31.5" customHeight="1" x14ac:dyDescent="0.2">
      <c r="A181" s="154">
        <v>4</v>
      </c>
      <c r="B181" s="166" t="s">
        <v>402</v>
      </c>
      <c r="C181" s="307" t="s">
        <v>1064</v>
      </c>
      <c r="D181" s="307"/>
      <c r="E181" s="307"/>
      <c r="F181" s="307"/>
      <c r="G181" s="152">
        <v>1</v>
      </c>
    </row>
    <row r="182" spans="1:7" ht="34.5" customHeight="1" x14ac:dyDescent="0.2">
      <c r="A182" s="154">
        <v>5</v>
      </c>
      <c r="B182" s="166" t="s">
        <v>404</v>
      </c>
      <c r="C182" s="309" t="s">
        <v>1062</v>
      </c>
      <c r="D182" s="309"/>
      <c r="E182" s="309"/>
      <c r="F182" s="164">
        <v>150</v>
      </c>
      <c r="G182" s="152">
        <v>1</v>
      </c>
    </row>
    <row r="183" spans="1:7" ht="36.75" customHeight="1" x14ac:dyDescent="0.2">
      <c r="A183" s="154">
        <v>6</v>
      </c>
      <c r="B183" s="166" t="s">
        <v>408</v>
      </c>
      <c r="C183" s="307" t="s">
        <v>1065</v>
      </c>
      <c r="D183" s="307"/>
      <c r="E183" s="307"/>
      <c r="F183" s="307"/>
      <c r="G183" s="152">
        <v>1</v>
      </c>
    </row>
    <row r="184" spans="1:7" ht="33" customHeight="1" x14ac:dyDescent="0.2">
      <c r="A184" s="303">
        <v>7</v>
      </c>
      <c r="B184" s="305" t="s">
        <v>410</v>
      </c>
      <c r="C184" s="154" t="s">
        <v>391</v>
      </c>
      <c r="D184" s="154" t="s">
        <v>392</v>
      </c>
      <c r="E184" s="154" t="s">
        <v>393</v>
      </c>
      <c r="F184" s="154" t="s">
        <v>394</v>
      </c>
      <c r="G184" s="152">
        <v>1</v>
      </c>
    </row>
    <row r="185" spans="1:7" ht="51.75" customHeight="1" x14ac:dyDescent="0.2">
      <c r="A185" s="303"/>
      <c r="B185" s="305"/>
      <c r="C185" s="168" t="s">
        <v>1063</v>
      </c>
      <c r="D185" s="165">
        <v>0</v>
      </c>
      <c r="E185" s="165">
        <v>70</v>
      </c>
      <c r="F185" s="165" t="s">
        <v>493</v>
      </c>
      <c r="G185" s="152">
        <v>1</v>
      </c>
    </row>
    <row r="186" spans="1:7" ht="20.25" customHeight="1" x14ac:dyDescent="0.2">
      <c r="A186" s="153"/>
      <c r="B186" s="157"/>
      <c r="C186" s="169"/>
      <c r="D186" s="169"/>
      <c r="E186" s="196"/>
      <c r="F186" s="153"/>
      <c r="G186" s="152">
        <v>1</v>
      </c>
    </row>
    <row r="187" spans="1:7" ht="28.5" customHeight="1" x14ac:dyDescent="0.2">
      <c r="A187" s="153" t="s">
        <v>535</v>
      </c>
      <c r="B187" s="467" t="s">
        <v>536</v>
      </c>
      <c r="C187" s="467"/>
      <c r="D187" s="467"/>
      <c r="E187" s="467"/>
      <c r="F187" s="467"/>
      <c r="G187" s="152">
        <v>1</v>
      </c>
    </row>
    <row r="188" spans="1:7" ht="51" customHeight="1" x14ac:dyDescent="0.2">
      <c r="A188" s="154">
        <v>1</v>
      </c>
      <c r="B188" s="166" t="s">
        <v>381</v>
      </c>
      <c r="C188" s="307" t="s">
        <v>537</v>
      </c>
      <c r="D188" s="307"/>
      <c r="E188" s="307"/>
      <c r="F188" s="307"/>
      <c r="G188" s="152">
        <v>1</v>
      </c>
    </row>
    <row r="189" spans="1:7" ht="32.25" customHeight="1" x14ac:dyDescent="0.2">
      <c r="A189" s="154">
        <v>2</v>
      </c>
      <c r="B189" s="166" t="s">
        <v>383</v>
      </c>
      <c r="C189" s="468">
        <f>C199+C209+C220+C231+C243</f>
        <v>1091</v>
      </c>
      <c r="D189" s="468"/>
      <c r="E189" s="468"/>
      <c r="F189" s="468"/>
      <c r="G189" s="152">
        <v>1</v>
      </c>
    </row>
    <row r="190" spans="1:7" ht="129" customHeight="1" x14ac:dyDescent="0.2">
      <c r="A190" s="154">
        <v>3</v>
      </c>
      <c r="B190" s="166" t="s">
        <v>384</v>
      </c>
      <c r="C190" s="307" t="s">
        <v>538</v>
      </c>
      <c r="D190" s="307"/>
      <c r="E190" s="307"/>
      <c r="F190" s="307"/>
      <c r="G190" s="152">
        <v>1</v>
      </c>
    </row>
    <row r="191" spans="1:7" ht="32.25" customHeight="1" x14ac:dyDescent="0.2">
      <c r="A191" s="154">
        <v>4</v>
      </c>
      <c r="B191" s="166" t="s">
        <v>386</v>
      </c>
      <c r="C191" s="307" t="s">
        <v>539</v>
      </c>
      <c r="D191" s="307"/>
      <c r="E191" s="307"/>
      <c r="F191" s="307"/>
      <c r="G191" s="152">
        <v>1</v>
      </c>
    </row>
    <row r="192" spans="1:7" ht="32.25" customHeight="1" x14ac:dyDescent="0.2">
      <c r="A192" s="154">
        <v>5</v>
      </c>
      <c r="B192" s="166" t="s">
        <v>388</v>
      </c>
      <c r="C192" s="307" t="s">
        <v>540</v>
      </c>
      <c r="D192" s="307"/>
      <c r="E192" s="307"/>
      <c r="F192" s="307"/>
      <c r="G192" s="152">
        <v>1</v>
      </c>
    </row>
    <row r="193" spans="1:7" ht="32.25" customHeight="1" x14ac:dyDescent="0.2">
      <c r="A193" s="303">
        <v>6</v>
      </c>
      <c r="B193" s="304" t="s">
        <v>390</v>
      </c>
      <c r="C193" s="154" t="s">
        <v>391</v>
      </c>
      <c r="D193" s="154" t="s">
        <v>392</v>
      </c>
      <c r="E193" s="154" t="s">
        <v>393</v>
      </c>
      <c r="F193" s="154" t="s">
        <v>394</v>
      </c>
      <c r="G193" s="152">
        <v>1</v>
      </c>
    </row>
    <row r="194" spans="1:7" ht="32.25" customHeight="1" x14ac:dyDescent="0.2">
      <c r="A194" s="303"/>
      <c r="B194" s="304"/>
      <c r="C194" s="165" t="s">
        <v>541</v>
      </c>
      <c r="D194" s="154"/>
      <c r="E194" s="154"/>
      <c r="F194" s="154"/>
      <c r="G194" s="152">
        <v>1</v>
      </c>
    </row>
    <row r="195" spans="1:7" ht="32.25" customHeight="1" x14ac:dyDescent="0.2">
      <c r="A195" s="303"/>
      <c r="B195" s="304"/>
      <c r="C195" s="165" t="s">
        <v>542</v>
      </c>
      <c r="D195" s="154"/>
      <c r="E195" s="154"/>
      <c r="F195" s="165"/>
      <c r="G195" s="152">
        <v>1</v>
      </c>
    </row>
    <row r="196" spans="1:7" ht="24" customHeight="1" x14ac:dyDescent="0.2">
      <c r="A196" s="153"/>
      <c r="B196" s="157"/>
      <c r="C196" s="169"/>
      <c r="D196" s="169"/>
      <c r="E196" s="196"/>
      <c r="F196" s="153"/>
      <c r="G196" s="152">
        <v>1</v>
      </c>
    </row>
    <row r="197" spans="1:7" ht="36.75" customHeight="1" x14ac:dyDescent="0.2">
      <c r="A197" s="153" t="s">
        <v>543</v>
      </c>
      <c r="B197" s="306" t="s">
        <v>544</v>
      </c>
      <c r="C197" s="306"/>
      <c r="D197" s="306"/>
      <c r="E197" s="306"/>
      <c r="F197" s="306"/>
      <c r="G197" s="152">
        <v>1</v>
      </c>
    </row>
    <row r="198" spans="1:7" ht="48.75" customHeight="1" x14ac:dyDescent="0.2">
      <c r="A198" s="154">
        <v>1</v>
      </c>
      <c r="B198" s="166" t="s">
        <v>397</v>
      </c>
      <c r="C198" s="307" t="s">
        <v>398</v>
      </c>
      <c r="D198" s="307"/>
      <c r="E198" s="307"/>
      <c r="F198" s="307"/>
      <c r="G198" s="152">
        <v>1</v>
      </c>
    </row>
    <row r="199" spans="1:7" ht="32.25" customHeight="1" x14ac:dyDescent="0.2">
      <c r="A199" s="154">
        <v>2</v>
      </c>
      <c r="B199" s="166" t="s">
        <v>399</v>
      </c>
      <c r="C199" s="468">
        <f>SUM(F202:F202)</f>
        <v>400</v>
      </c>
      <c r="D199" s="468"/>
      <c r="E199" s="468"/>
      <c r="F199" s="468"/>
      <c r="G199" s="152">
        <v>1</v>
      </c>
    </row>
    <row r="200" spans="1:7" ht="92.25" customHeight="1" x14ac:dyDescent="0.2">
      <c r="A200" s="154">
        <v>3</v>
      </c>
      <c r="B200" s="166" t="s">
        <v>400</v>
      </c>
      <c r="C200" s="307" t="s">
        <v>545</v>
      </c>
      <c r="D200" s="307"/>
      <c r="E200" s="307"/>
      <c r="F200" s="307"/>
      <c r="G200" s="152">
        <v>1</v>
      </c>
    </row>
    <row r="201" spans="1:7" ht="34.5" customHeight="1" x14ac:dyDescent="0.2">
      <c r="A201" s="154">
        <v>4</v>
      </c>
      <c r="B201" s="166" t="s">
        <v>402</v>
      </c>
      <c r="C201" s="307" t="s">
        <v>546</v>
      </c>
      <c r="D201" s="307"/>
      <c r="E201" s="307"/>
      <c r="F201" s="307"/>
      <c r="G201" s="152">
        <v>1</v>
      </c>
    </row>
    <row r="202" spans="1:7" ht="32.25" customHeight="1" x14ac:dyDescent="0.2">
      <c r="A202" s="179">
        <v>5</v>
      </c>
      <c r="B202" s="180" t="s">
        <v>404</v>
      </c>
      <c r="C202" s="469" t="s">
        <v>1068</v>
      </c>
      <c r="D202" s="469"/>
      <c r="E202" s="469"/>
      <c r="F202" s="164">
        <v>400</v>
      </c>
      <c r="G202" s="152">
        <v>1</v>
      </c>
    </row>
    <row r="203" spans="1:7" ht="32.25" customHeight="1" x14ac:dyDescent="0.2">
      <c r="A203" s="154">
        <v>6</v>
      </c>
      <c r="B203" s="166" t="s">
        <v>408</v>
      </c>
      <c r="C203" s="307" t="s">
        <v>547</v>
      </c>
      <c r="D203" s="307"/>
      <c r="E203" s="307"/>
      <c r="F203" s="307"/>
      <c r="G203" s="152">
        <v>1</v>
      </c>
    </row>
    <row r="204" spans="1:7" ht="45.75" customHeight="1" x14ac:dyDescent="0.2">
      <c r="A204" s="303">
        <v>7</v>
      </c>
      <c r="B204" s="305" t="s">
        <v>410</v>
      </c>
      <c r="C204" s="154" t="s">
        <v>391</v>
      </c>
      <c r="D204" s="154" t="s">
        <v>392</v>
      </c>
      <c r="E204" s="154" t="s">
        <v>393</v>
      </c>
      <c r="F204" s="154" t="s">
        <v>394</v>
      </c>
      <c r="G204" s="152">
        <v>1</v>
      </c>
    </row>
    <row r="205" spans="1:7" ht="51.75" customHeight="1" x14ac:dyDescent="0.2">
      <c r="A205" s="303"/>
      <c r="B205" s="305"/>
      <c r="C205" s="171" t="s">
        <v>548</v>
      </c>
      <c r="D205" s="165">
        <v>1</v>
      </c>
      <c r="E205" s="165">
        <v>1</v>
      </c>
      <c r="F205" s="154" t="s">
        <v>534</v>
      </c>
      <c r="G205" s="152">
        <v>1</v>
      </c>
    </row>
    <row r="206" spans="1:7" ht="25.5" customHeight="1" x14ac:dyDescent="0.2">
      <c r="A206" s="153"/>
      <c r="B206" s="157"/>
      <c r="C206" s="169"/>
      <c r="D206" s="169"/>
      <c r="E206" s="196"/>
      <c r="F206" s="153"/>
      <c r="G206" s="152">
        <v>1</v>
      </c>
    </row>
    <row r="207" spans="1:7" ht="39" customHeight="1" x14ac:dyDescent="0.2">
      <c r="A207" s="153" t="s">
        <v>549</v>
      </c>
      <c r="B207" s="306" t="s">
        <v>550</v>
      </c>
      <c r="C207" s="306"/>
      <c r="D207" s="306"/>
      <c r="E207" s="306"/>
      <c r="F207" s="306"/>
      <c r="G207" s="152">
        <v>1</v>
      </c>
    </row>
    <row r="208" spans="1:7" ht="39.75" customHeight="1" x14ac:dyDescent="0.2">
      <c r="A208" s="154">
        <v>1</v>
      </c>
      <c r="B208" s="166" t="s">
        <v>397</v>
      </c>
      <c r="C208" s="307" t="s">
        <v>487</v>
      </c>
      <c r="D208" s="307"/>
      <c r="E208" s="307"/>
      <c r="F208" s="307"/>
      <c r="G208" s="152">
        <v>1</v>
      </c>
    </row>
    <row r="209" spans="1:7" ht="36.75" customHeight="1" x14ac:dyDescent="0.2">
      <c r="A209" s="154">
        <v>2</v>
      </c>
      <c r="B209" s="166" t="s">
        <v>399</v>
      </c>
      <c r="C209" s="468">
        <f>SUM(F212:F213)</f>
        <v>100</v>
      </c>
      <c r="D209" s="468"/>
      <c r="E209" s="468"/>
      <c r="F209" s="468"/>
      <c r="G209" s="152">
        <v>1</v>
      </c>
    </row>
    <row r="210" spans="1:7" ht="111" customHeight="1" x14ac:dyDescent="0.2">
      <c r="A210" s="154">
        <v>3</v>
      </c>
      <c r="B210" s="166" t="s">
        <v>400</v>
      </c>
      <c r="C210" s="307" t="s">
        <v>551</v>
      </c>
      <c r="D210" s="307"/>
      <c r="E210" s="307"/>
      <c r="F210" s="307"/>
      <c r="G210" s="152">
        <v>1</v>
      </c>
    </row>
    <row r="211" spans="1:7" ht="33.75" customHeight="1" x14ac:dyDescent="0.2">
      <c r="A211" s="154">
        <v>4</v>
      </c>
      <c r="B211" s="166" t="s">
        <v>402</v>
      </c>
      <c r="C211" s="307" t="s">
        <v>552</v>
      </c>
      <c r="D211" s="307"/>
      <c r="E211" s="307"/>
      <c r="F211" s="307"/>
      <c r="G211" s="152">
        <v>1</v>
      </c>
    </row>
    <row r="212" spans="1:7" ht="35.25" customHeight="1" x14ac:dyDescent="0.2">
      <c r="A212" s="303">
        <v>5</v>
      </c>
      <c r="B212" s="304" t="s">
        <v>404</v>
      </c>
      <c r="C212" s="309" t="s">
        <v>21</v>
      </c>
      <c r="D212" s="309"/>
      <c r="E212" s="309"/>
      <c r="F212" s="164">
        <v>100</v>
      </c>
      <c r="G212" s="152">
        <v>1</v>
      </c>
    </row>
    <row r="213" spans="1:7" ht="33" customHeight="1" x14ac:dyDescent="0.2">
      <c r="A213" s="303"/>
      <c r="B213" s="304"/>
      <c r="C213" s="309" t="s">
        <v>407</v>
      </c>
      <c r="D213" s="309"/>
      <c r="E213" s="309"/>
      <c r="F213" s="164">
        <v>0</v>
      </c>
      <c r="G213" s="152">
        <v>1</v>
      </c>
    </row>
    <row r="214" spans="1:7" ht="38.25" customHeight="1" x14ac:dyDescent="0.2">
      <c r="A214" s="154">
        <v>6</v>
      </c>
      <c r="B214" s="166" t="s">
        <v>408</v>
      </c>
      <c r="C214" s="307" t="s">
        <v>553</v>
      </c>
      <c r="D214" s="307"/>
      <c r="E214" s="307"/>
      <c r="F214" s="307"/>
      <c r="G214" s="152">
        <v>1</v>
      </c>
    </row>
    <row r="215" spans="1:7" ht="41.25" customHeight="1" x14ac:dyDescent="0.2">
      <c r="A215" s="303">
        <v>7</v>
      </c>
      <c r="B215" s="304" t="s">
        <v>410</v>
      </c>
      <c r="C215" s="154" t="s">
        <v>391</v>
      </c>
      <c r="D215" s="154" t="s">
        <v>392</v>
      </c>
      <c r="E215" s="154" t="s">
        <v>393</v>
      </c>
      <c r="F215" s="154" t="s">
        <v>394</v>
      </c>
      <c r="G215" s="152">
        <v>1</v>
      </c>
    </row>
    <row r="216" spans="1:7" ht="54" customHeight="1" x14ac:dyDescent="0.2">
      <c r="A216" s="303"/>
      <c r="B216" s="304"/>
      <c r="C216" s="171" t="s">
        <v>554</v>
      </c>
      <c r="D216" s="165">
        <v>15</v>
      </c>
      <c r="E216" s="165">
        <v>18</v>
      </c>
      <c r="F216" s="154" t="s">
        <v>493</v>
      </c>
      <c r="G216" s="152">
        <v>1</v>
      </c>
    </row>
    <row r="217" spans="1:7" ht="27.75" customHeight="1" x14ac:dyDescent="0.2">
      <c r="A217" s="153"/>
      <c r="B217" s="157"/>
      <c r="C217" s="169"/>
      <c r="D217" s="169"/>
      <c r="E217" s="196"/>
      <c r="F217" s="153"/>
      <c r="G217" s="152">
        <v>1</v>
      </c>
    </row>
    <row r="218" spans="1:7" ht="36" customHeight="1" x14ac:dyDescent="0.2">
      <c r="A218" s="153" t="s">
        <v>555</v>
      </c>
      <c r="B218" s="306" t="s">
        <v>556</v>
      </c>
      <c r="C218" s="306"/>
      <c r="D218" s="306"/>
      <c r="E218" s="306"/>
      <c r="F218" s="306"/>
      <c r="G218" s="152">
        <v>1</v>
      </c>
    </row>
    <row r="219" spans="1:7" ht="52.5" customHeight="1" x14ac:dyDescent="0.2">
      <c r="A219" s="154">
        <v>1</v>
      </c>
      <c r="B219" s="166" t="s">
        <v>397</v>
      </c>
      <c r="C219" s="307" t="s">
        <v>398</v>
      </c>
      <c r="D219" s="307"/>
      <c r="E219" s="307"/>
      <c r="F219" s="307"/>
      <c r="G219" s="152">
        <v>1</v>
      </c>
    </row>
    <row r="220" spans="1:7" ht="12.75" x14ac:dyDescent="0.2">
      <c r="A220" s="154">
        <v>2</v>
      </c>
      <c r="B220" s="166" t="s">
        <v>399</v>
      </c>
      <c r="C220" s="468">
        <f>SUM(F223:F224)</f>
        <v>21</v>
      </c>
      <c r="D220" s="468"/>
      <c r="E220" s="468"/>
      <c r="F220" s="468"/>
      <c r="G220" s="152">
        <v>1</v>
      </c>
    </row>
    <row r="221" spans="1:7" ht="48.75" customHeight="1" x14ac:dyDescent="0.2">
      <c r="A221" s="154">
        <v>3</v>
      </c>
      <c r="B221" s="166" t="s">
        <v>400</v>
      </c>
      <c r="C221" s="307" t="s">
        <v>557</v>
      </c>
      <c r="D221" s="307"/>
      <c r="E221" s="307"/>
      <c r="F221" s="307"/>
      <c r="G221" s="152">
        <v>1</v>
      </c>
    </row>
    <row r="222" spans="1:7" ht="33" customHeight="1" x14ac:dyDescent="0.2">
      <c r="A222" s="154">
        <v>4</v>
      </c>
      <c r="B222" s="166" t="s">
        <v>402</v>
      </c>
      <c r="C222" s="307" t="s">
        <v>558</v>
      </c>
      <c r="D222" s="307"/>
      <c r="E222" s="307"/>
      <c r="F222" s="307"/>
      <c r="G222" s="152">
        <v>1</v>
      </c>
    </row>
    <row r="223" spans="1:7" ht="30" customHeight="1" x14ac:dyDescent="0.2">
      <c r="A223" s="312">
        <v>5</v>
      </c>
      <c r="B223" s="314" t="s">
        <v>404</v>
      </c>
      <c r="C223" s="469" t="s">
        <v>559</v>
      </c>
      <c r="D223" s="469"/>
      <c r="E223" s="469"/>
      <c r="F223" s="164">
        <v>20</v>
      </c>
      <c r="G223" s="152">
        <v>1</v>
      </c>
    </row>
    <row r="224" spans="1:7" ht="12.75" x14ac:dyDescent="0.2">
      <c r="A224" s="313"/>
      <c r="B224" s="315"/>
      <c r="C224" s="462" t="s">
        <v>1262</v>
      </c>
      <c r="D224" s="463"/>
      <c r="E224" s="464"/>
      <c r="F224" s="164">
        <v>1</v>
      </c>
    </row>
    <row r="225" spans="1:7" ht="36.75" customHeight="1" x14ac:dyDescent="0.2">
      <c r="A225" s="154">
        <v>6</v>
      </c>
      <c r="B225" s="166" t="s">
        <v>408</v>
      </c>
      <c r="C225" s="307" t="s">
        <v>560</v>
      </c>
      <c r="D225" s="307"/>
      <c r="E225" s="307"/>
      <c r="F225" s="307"/>
      <c r="G225" s="152">
        <v>1</v>
      </c>
    </row>
    <row r="226" spans="1:7" ht="25.5" x14ac:dyDescent="0.2">
      <c r="A226" s="303">
        <v>7</v>
      </c>
      <c r="B226" s="305" t="s">
        <v>410</v>
      </c>
      <c r="C226" s="154" t="s">
        <v>391</v>
      </c>
      <c r="D226" s="154" t="s">
        <v>392</v>
      </c>
      <c r="E226" s="154" t="s">
        <v>393</v>
      </c>
      <c r="F226" s="154" t="s">
        <v>394</v>
      </c>
      <c r="G226" s="152">
        <v>1</v>
      </c>
    </row>
    <row r="227" spans="1:7" ht="51" x14ac:dyDescent="0.2">
      <c r="A227" s="303"/>
      <c r="B227" s="305"/>
      <c r="C227" s="171" t="s">
        <v>561</v>
      </c>
      <c r="D227" s="154"/>
      <c r="E227" s="154"/>
      <c r="F227" s="154"/>
      <c r="G227" s="152">
        <v>1</v>
      </c>
    </row>
    <row r="228" spans="1:7" ht="24.75" customHeight="1" x14ac:dyDescent="0.2">
      <c r="A228" s="153"/>
      <c r="B228" s="157"/>
      <c r="C228" s="153"/>
      <c r="D228" s="153"/>
      <c r="E228" s="153"/>
      <c r="F228" s="153"/>
      <c r="G228" s="152">
        <v>1</v>
      </c>
    </row>
    <row r="229" spans="1:7" ht="32.25" customHeight="1" x14ac:dyDescent="0.2">
      <c r="A229" s="153" t="s">
        <v>562</v>
      </c>
      <c r="B229" s="306" t="s">
        <v>563</v>
      </c>
      <c r="C229" s="306"/>
      <c r="D229" s="306"/>
      <c r="E229" s="306"/>
      <c r="F229" s="306"/>
      <c r="G229" s="152">
        <v>1</v>
      </c>
    </row>
    <row r="230" spans="1:7" ht="52.5" customHeight="1" x14ac:dyDescent="0.2">
      <c r="A230" s="154">
        <v>1</v>
      </c>
      <c r="B230" s="166" t="s">
        <v>397</v>
      </c>
      <c r="C230" s="307" t="s">
        <v>398</v>
      </c>
      <c r="D230" s="307"/>
      <c r="E230" s="307"/>
      <c r="F230" s="307"/>
      <c r="G230" s="152">
        <v>1</v>
      </c>
    </row>
    <row r="231" spans="1:7" ht="12.75" x14ac:dyDescent="0.2">
      <c r="A231" s="154">
        <v>2</v>
      </c>
      <c r="B231" s="166" t="s">
        <v>399</v>
      </c>
      <c r="C231" s="468">
        <f>SUM(F234:F235)</f>
        <v>150</v>
      </c>
      <c r="D231" s="468"/>
      <c r="E231" s="468"/>
      <c r="F231" s="468"/>
      <c r="G231" s="152">
        <v>1</v>
      </c>
    </row>
    <row r="232" spans="1:7" ht="81" customHeight="1" x14ac:dyDescent="0.2">
      <c r="A232" s="154">
        <v>3</v>
      </c>
      <c r="B232" s="166" t="s">
        <v>400</v>
      </c>
      <c r="C232" s="414" t="s">
        <v>564</v>
      </c>
      <c r="D232" s="415"/>
      <c r="E232" s="415"/>
      <c r="F232" s="416"/>
      <c r="G232" s="152">
        <v>1</v>
      </c>
    </row>
    <row r="233" spans="1:7" ht="12.75" x14ac:dyDescent="0.2">
      <c r="A233" s="154">
        <v>4</v>
      </c>
      <c r="B233" s="166" t="s">
        <v>402</v>
      </c>
      <c r="C233" s="307" t="s">
        <v>357</v>
      </c>
      <c r="D233" s="307"/>
      <c r="E233" s="307"/>
      <c r="F233" s="307"/>
      <c r="G233" s="152">
        <v>1</v>
      </c>
    </row>
    <row r="234" spans="1:7" ht="25.5" customHeight="1" x14ac:dyDescent="0.2">
      <c r="A234" s="303">
        <v>5</v>
      </c>
      <c r="B234" s="304" t="s">
        <v>404</v>
      </c>
      <c r="C234" s="528" t="s">
        <v>565</v>
      </c>
      <c r="D234" s="528"/>
      <c r="E234" s="528"/>
      <c r="F234" s="197">
        <v>135</v>
      </c>
      <c r="G234" s="152">
        <v>1</v>
      </c>
    </row>
    <row r="235" spans="1:7" ht="25.5" customHeight="1" x14ac:dyDescent="0.2">
      <c r="A235" s="303"/>
      <c r="B235" s="304"/>
      <c r="C235" s="528" t="s">
        <v>566</v>
      </c>
      <c r="D235" s="528"/>
      <c r="E235" s="528"/>
      <c r="F235" s="197">
        <v>15</v>
      </c>
      <c r="G235" s="152">
        <v>1</v>
      </c>
    </row>
    <row r="236" spans="1:7" ht="25.5" x14ac:dyDescent="0.2">
      <c r="A236" s="154">
        <v>6</v>
      </c>
      <c r="B236" s="166" t="s">
        <v>408</v>
      </c>
      <c r="C236" s="307" t="s">
        <v>567</v>
      </c>
      <c r="D236" s="307"/>
      <c r="E236" s="307"/>
      <c r="F236" s="307"/>
      <c r="G236" s="152">
        <v>1</v>
      </c>
    </row>
    <row r="237" spans="1:7" ht="41.25" customHeight="1" x14ac:dyDescent="0.2">
      <c r="A237" s="303">
        <v>7</v>
      </c>
      <c r="B237" s="305" t="s">
        <v>410</v>
      </c>
      <c r="C237" s="154" t="s">
        <v>391</v>
      </c>
      <c r="D237" s="154" t="s">
        <v>392</v>
      </c>
      <c r="E237" s="154" t="s">
        <v>393</v>
      </c>
      <c r="F237" s="154" t="s">
        <v>394</v>
      </c>
      <c r="G237" s="152">
        <v>1</v>
      </c>
    </row>
    <row r="238" spans="1:7" ht="47.25" customHeight="1" x14ac:dyDescent="0.2">
      <c r="A238" s="303"/>
      <c r="B238" s="305"/>
      <c r="C238" s="171" t="s">
        <v>568</v>
      </c>
      <c r="D238" s="154"/>
      <c r="E238" s="154"/>
      <c r="F238" s="154"/>
      <c r="G238" s="152">
        <v>1</v>
      </c>
    </row>
    <row r="239" spans="1:7" ht="48" customHeight="1" x14ac:dyDescent="0.2">
      <c r="A239" s="303"/>
      <c r="B239" s="305"/>
      <c r="C239" s="171" t="s">
        <v>569</v>
      </c>
      <c r="D239" s="165"/>
      <c r="E239" s="165"/>
      <c r="F239" s="154"/>
      <c r="G239" s="152">
        <v>1</v>
      </c>
    </row>
    <row r="240" spans="1:7" ht="24.75" customHeight="1" x14ac:dyDescent="0.2">
      <c r="A240" s="153"/>
      <c r="B240" s="157"/>
      <c r="C240" s="153"/>
      <c r="D240" s="153"/>
      <c r="E240" s="153"/>
      <c r="F240" s="153"/>
      <c r="G240" s="152">
        <v>1</v>
      </c>
    </row>
    <row r="241" spans="1:7" ht="29.25" customHeight="1" x14ac:dyDescent="0.2">
      <c r="A241" s="153" t="s">
        <v>570</v>
      </c>
      <c r="B241" s="306" t="s">
        <v>571</v>
      </c>
      <c r="C241" s="306"/>
      <c r="D241" s="306"/>
      <c r="E241" s="306"/>
      <c r="F241" s="306"/>
      <c r="G241" s="152">
        <v>1</v>
      </c>
    </row>
    <row r="242" spans="1:7" ht="51" customHeight="1" x14ac:dyDescent="0.2">
      <c r="A242" s="154">
        <v>1</v>
      </c>
      <c r="B242" s="166" t="s">
        <v>397</v>
      </c>
      <c r="C242" s="307" t="s">
        <v>398</v>
      </c>
      <c r="D242" s="307"/>
      <c r="E242" s="307"/>
      <c r="F242" s="307"/>
      <c r="G242" s="152">
        <v>1</v>
      </c>
    </row>
    <row r="243" spans="1:7" ht="12.75" x14ac:dyDescent="0.2">
      <c r="A243" s="154">
        <v>2</v>
      </c>
      <c r="B243" s="166" t="s">
        <v>399</v>
      </c>
      <c r="C243" s="468">
        <f>SUM(F246:F248)</f>
        <v>420</v>
      </c>
      <c r="D243" s="468"/>
      <c r="E243" s="468"/>
      <c r="F243" s="468"/>
      <c r="G243" s="152">
        <v>1</v>
      </c>
    </row>
    <row r="244" spans="1:7" ht="36" customHeight="1" x14ac:dyDescent="0.2">
      <c r="A244" s="154">
        <v>3</v>
      </c>
      <c r="B244" s="166" t="s">
        <v>400</v>
      </c>
      <c r="C244" s="307" t="s">
        <v>572</v>
      </c>
      <c r="D244" s="307"/>
      <c r="E244" s="307"/>
      <c r="F244" s="307"/>
      <c r="G244" s="152">
        <v>1</v>
      </c>
    </row>
    <row r="245" spans="1:7" ht="28.5" customHeight="1" x14ac:dyDescent="0.2">
      <c r="A245" s="154">
        <v>4</v>
      </c>
      <c r="B245" s="166" t="s">
        <v>402</v>
      </c>
      <c r="C245" s="307" t="s">
        <v>573</v>
      </c>
      <c r="D245" s="307"/>
      <c r="E245" s="307"/>
      <c r="F245" s="307"/>
      <c r="G245" s="152">
        <v>1</v>
      </c>
    </row>
    <row r="246" spans="1:7" ht="24" customHeight="1" x14ac:dyDescent="0.2">
      <c r="A246" s="303">
        <v>5</v>
      </c>
      <c r="B246" s="304" t="s">
        <v>404</v>
      </c>
      <c r="C246" s="469" t="s">
        <v>574</v>
      </c>
      <c r="D246" s="469"/>
      <c r="E246" s="469"/>
      <c r="F246" s="164">
        <v>100</v>
      </c>
      <c r="G246" s="152">
        <v>1</v>
      </c>
    </row>
    <row r="247" spans="1:7" ht="24" customHeight="1" x14ac:dyDescent="0.2">
      <c r="A247" s="303"/>
      <c r="B247" s="304"/>
      <c r="C247" s="469" t="s">
        <v>575</v>
      </c>
      <c r="D247" s="469"/>
      <c r="E247" s="469"/>
      <c r="F247" s="164">
        <v>160</v>
      </c>
      <c r="G247" s="152">
        <v>1</v>
      </c>
    </row>
    <row r="248" spans="1:7" ht="31.5" customHeight="1" x14ac:dyDescent="0.2">
      <c r="A248" s="303"/>
      <c r="B248" s="304"/>
      <c r="C248" s="469" t="s">
        <v>576</v>
      </c>
      <c r="D248" s="469"/>
      <c r="E248" s="469"/>
      <c r="F248" s="164">
        <v>160</v>
      </c>
      <c r="G248" s="152">
        <v>1</v>
      </c>
    </row>
    <row r="249" spans="1:7" ht="38.25" customHeight="1" x14ac:dyDescent="0.2">
      <c r="A249" s="154">
        <v>6</v>
      </c>
      <c r="B249" s="166" t="s">
        <v>408</v>
      </c>
      <c r="C249" s="307" t="s">
        <v>577</v>
      </c>
      <c r="D249" s="307"/>
      <c r="E249" s="307"/>
      <c r="F249" s="307"/>
      <c r="G249" s="152">
        <v>1</v>
      </c>
    </row>
    <row r="250" spans="1:7" ht="41.25" customHeight="1" x14ac:dyDescent="0.2">
      <c r="A250" s="303">
        <v>7</v>
      </c>
      <c r="B250" s="304" t="s">
        <v>410</v>
      </c>
      <c r="C250" s="154" t="s">
        <v>391</v>
      </c>
      <c r="D250" s="154" t="s">
        <v>392</v>
      </c>
      <c r="E250" s="154" t="s">
        <v>393</v>
      </c>
      <c r="F250" s="154" t="s">
        <v>394</v>
      </c>
      <c r="G250" s="152">
        <v>1</v>
      </c>
    </row>
    <row r="251" spans="1:7" ht="25.5" x14ac:dyDescent="0.2">
      <c r="A251" s="303"/>
      <c r="B251" s="304"/>
      <c r="C251" s="171" t="s">
        <v>578</v>
      </c>
      <c r="D251" s="165">
        <v>8</v>
      </c>
      <c r="E251" s="165">
        <v>8</v>
      </c>
      <c r="F251" s="154"/>
      <c r="G251" s="152">
        <v>1</v>
      </c>
    </row>
    <row r="252" spans="1:7" ht="20.25" customHeight="1" x14ac:dyDescent="0.2">
      <c r="G252" s="152">
        <v>1</v>
      </c>
    </row>
    <row r="253" spans="1:7" ht="26.25" customHeight="1" x14ac:dyDescent="0.2">
      <c r="A253" s="153" t="s">
        <v>579</v>
      </c>
      <c r="B253" s="306" t="s">
        <v>580</v>
      </c>
      <c r="C253" s="306"/>
      <c r="D253" s="306"/>
      <c r="E253" s="306"/>
      <c r="F253" s="306"/>
      <c r="G253" s="152">
        <v>1</v>
      </c>
    </row>
    <row r="254" spans="1:7" ht="64.5" customHeight="1" x14ac:dyDescent="0.2">
      <c r="A254" s="154">
        <v>1</v>
      </c>
      <c r="B254" s="166" t="s">
        <v>381</v>
      </c>
      <c r="C254" s="307" t="s">
        <v>581</v>
      </c>
      <c r="D254" s="307"/>
      <c r="E254" s="307"/>
      <c r="F254" s="307"/>
      <c r="G254" s="152">
        <v>1</v>
      </c>
    </row>
    <row r="255" spans="1:7" ht="28.5" customHeight="1" x14ac:dyDescent="0.2">
      <c r="A255" s="154">
        <v>2</v>
      </c>
      <c r="B255" s="166" t="s">
        <v>383</v>
      </c>
      <c r="C255" s="468">
        <f>SUM(F258:F258)</f>
        <v>320</v>
      </c>
      <c r="D255" s="468"/>
      <c r="E255" s="468"/>
      <c r="F255" s="468"/>
      <c r="G255" s="152">
        <v>1</v>
      </c>
    </row>
    <row r="256" spans="1:7" ht="51" customHeight="1" x14ac:dyDescent="0.2">
      <c r="A256" s="154">
        <v>3</v>
      </c>
      <c r="B256" s="166" t="s">
        <v>384</v>
      </c>
      <c r="C256" s="307" t="s">
        <v>582</v>
      </c>
      <c r="D256" s="307"/>
      <c r="E256" s="307"/>
      <c r="F256" s="307"/>
      <c r="G256" s="152">
        <v>1</v>
      </c>
    </row>
    <row r="257" spans="1:7" ht="28.5" customHeight="1" x14ac:dyDescent="0.2">
      <c r="A257" s="154">
        <v>4</v>
      </c>
      <c r="B257" s="166" t="s">
        <v>386</v>
      </c>
      <c r="C257" s="307" t="s">
        <v>583</v>
      </c>
      <c r="D257" s="307"/>
      <c r="E257" s="307"/>
      <c r="F257" s="307"/>
      <c r="G257" s="152">
        <v>1</v>
      </c>
    </row>
    <row r="258" spans="1:7" ht="26.25" customHeight="1" x14ac:dyDescent="0.2">
      <c r="A258" s="154">
        <v>5</v>
      </c>
      <c r="B258" s="166" t="s">
        <v>584</v>
      </c>
      <c r="C258" s="469" t="s">
        <v>585</v>
      </c>
      <c r="D258" s="469"/>
      <c r="E258" s="469"/>
      <c r="F258" s="164">
        <v>320</v>
      </c>
      <c r="G258" s="152">
        <v>1</v>
      </c>
    </row>
    <row r="259" spans="1:7" ht="25.5" x14ac:dyDescent="0.2">
      <c r="A259" s="154">
        <v>6</v>
      </c>
      <c r="B259" s="166" t="s">
        <v>388</v>
      </c>
      <c r="C259" s="307" t="s">
        <v>586</v>
      </c>
      <c r="D259" s="307"/>
      <c r="E259" s="307"/>
      <c r="F259" s="307"/>
      <c r="G259" s="152">
        <v>1</v>
      </c>
    </row>
    <row r="260" spans="1:7" ht="25.5" x14ac:dyDescent="0.2">
      <c r="A260" s="154">
        <v>7</v>
      </c>
      <c r="B260" s="305" t="s">
        <v>390</v>
      </c>
      <c r="C260" s="154" t="s">
        <v>391</v>
      </c>
      <c r="D260" s="154" t="s">
        <v>392</v>
      </c>
      <c r="E260" s="154" t="s">
        <v>393</v>
      </c>
      <c r="F260" s="154" t="s">
        <v>394</v>
      </c>
      <c r="G260" s="152">
        <v>1</v>
      </c>
    </row>
    <row r="261" spans="1:7" ht="35.25" customHeight="1" x14ac:dyDescent="0.2">
      <c r="A261" s="154">
        <v>8</v>
      </c>
      <c r="B261" s="305"/>
      <c r="C261" s="168" t="s">
        <v>587</v>
      </c>
      <c r="D261" s="165">
        <v>44</v>
      </c>
      <c r="E261" s="165">
        <v>30</v>
      </c>
      <c r="F261" s="154" t="s">
        <v>534</v>
      </c>
      <c r="G261" s="152">
        <v>1</v>
      </c>
    </row>
    <row r="262" spans="1:7" ht="29.25" customHeight="1" x14ac:dyDescent="0.2">
      <c r="G262" s="152">
        <v>1</v>
      </c>
    </row>
    <row r="263" spans="1:7" ht="43.5" customHeight="1" x14ac:dyDescent="0.2">
      <c r="A263" s="153" t="s">
        <v>588</v>
      </c>
      <c r="B263" s="306" t="s">
        <v>1102</v>
      </c>
      <c r="C263" s="306"/>
      <c r="D263" s="306"/>
      <c r="E263" s="306"/>
      <c r="F263" s="306"/>
      <c r="G263" s="152">
        <v>1</v>
      </c>
    </row>
    <row r="264" spans="1:7" ht="63.75" customHeight="1" x14ac:dyDescent="0.2">
      <c r="A264" s="154">
        <v>1</v>
      </c>
      <c r="B264" s="166" t="s">
        <v>381</v>
      </c>
      <c r="C264" s="307" t="s">
        <v>581</v>
      </c>
      <c r="D264" s="307"/>
      <c r="E264" s="307"/>
      <c r="F264" s="307"/>
      <c r="G264" s="152">
        <v>1</v>
      </c>
    </row>
    <row r="265" spans="1:7" ht="21.75" customHeight="1" x14ac:dyDescent="0.2">
      <c r="A265" s="154">
        <v>2</v>
      </c>
      <c r="B265" s="166" t="s">
        <v>383</v>
      </c>
      <c r="C265" s="468">
        <f>SUM(F268:F268)</f>
        <v>650</v>
      </c>
      <c r="D265" s="468"/>
      <c r="E265" s="468"/>
      <c r="F265" s="468"/>
      <c r="G265" s="152">
        <v>1</v>
      </c>
    </row>
    <row r="266" spans="1:7" ht="47.25" customHeight="1" x14ac:dyDescent="0.2">
      <c r="A266" s="154">
        <v>3</v>
      </c>
      <c r="B266" s="166" t="s">
        <v>384</v>
      </c>
      <c r="C266" s="307" t="s">
        <v>589</v>
      </c>
      <c r="D266" s="307"/>
      <c r="E266" s="307"/>
      <c r="F266" s="307"/>
      <c r="G266" s="152">
        <v>1</v>
      </c>
    </row>
    <row r="267" spans="1:7" ht="35.25" customHeight="1" x14ac:dyDescent="0.2">
      <c r="A267" s="154">
        <v>4</v>
      </c>
      <c r="B267" s="166" t="s">
        <v>386</v>
      </c>
      <c r="C267" s="307" t="s">
        <v>590</v>
      </c>
      <c r="D267" s="307"/>
      <c r="E267" s="307"/>
      <c r="F267" s="307"/>
      <c r="G267" s="152">
        <v>1</v>
      </c>
    </row>
    <row r="268" spans="1:7" ht="12.75" x14ac:dyDescent="0.2">
      <c r="A268" s="154">
        <v>5</v>
      </c>
      <c r="B268" s="166" t="s">
        <v>584</v>
      </c>
      <c r="C268" s="469" t="s">
        <v>591</v>
      </c>
      <c r="D268" s="469"/>
      <c r="E268" s="469"/>
      <c r="F268" s="164">
        <v>650</v>
      </c>
      <c r="G268" s="152">
        <v>1</v>
      </c>
    </row>
    <row r="269" spans="1:7" ht="25.5" x14ac:dyDescent="0.2">
      <c r="A269" s="154">
        <v>6</v>
      </c>
      <c r="B269" s="166" t="s">
        <v>388</v>
      </c>
      <c r="C269" s="307" t="s">
        <v>592</v>
      </c>
      <c r="D269" s="307"/>
      <c r="E269" s="307"/>
      <c r="F269" s="307"/>
      <c r="G269" s="152">
        <v>1</v>
      </c>
    </row>
    <row r="270" spans="1:7" ht="25.5" x14ac:dyDescent="0.2">
      <c r="A270" s="303">
        <v>7</v>
      </c>
      <c r="B270" s="305" t="s">
        <v>390</v>
      </c>
      <c r="C270" s="154" t="s">
        <v>391</v>
      </c>
      <c r="D270" s="154" t="s">
        <v>392</v>
      </c>
      <c r="E270" s="154" t="s">
        <v>393</v>
      </c>
      <c r="F270" s="154" t="s">
        <v>394</v>
      </c>
      <c r="G270" s="152">
        <v>1</v>
      </c>
    </row>
    <row r="271" spans="1:7" ht="63.75" x14ac:dyDescent="0.2">
      <c r="A271" s="303"/>
      <c r="B271" s="305"/>
      <c r="C271" s="171" t="s">
        <v>593</v>
      </c>
      <c r="D271" s="154"/>
      <c r="E271" s="154"/>
      <c r="F271" s="154"/>
      <c r="G271" s="152">
        <v>1</v>
      </c>
    </row>
    <row r="272" spans="1:7" ht="28.5" customHeight="1" x14ac:dyDescent="0.2">
      <c r="A272" s="153"/>
      <c r="B272" s="156"/>
      <c r="C272" s="198"/>
      <c r="D272" s="153"/>
      <c r="E272" s="153"/>
      <c r="F272" s="153"/>
      <c r="G272" s="152">
        <v>1</v>
      </c>
    </row>
    <row r="273" spans="1:7" ht="104.25" customHeight="1" x14ac:dyDescent="0.2">
      <c r="A273" s="334" t="s">
        <v>1268</v>
      </c>
      <c r="B273" s="334"/>
      <c r="C273" s="334"/>
      <c r="D273" s="334"/>
      <c r="E273" s="334"/>
      <c r="F273" s="334"/>
      <c r="G273" s="152">
        <v>2</v>
      </c>
    </row>
    <row r="274" spans="1:7" ht="24.75" customHeight="1" x14ac:dyDescent="0.2">
      <c r="A274" s="153" t="s">
        <v>379</v>
      </c>
      <c r="B274" s="467" t="s">
        <v>594</v>
      </c>
      <c r="C274" s="467"/>
      <c r="D274" s="467"/>
      <c r="E274" s="467"/>
      <c r="F274" s="467"/>
      <c r="G274" s="152">
        <v>2</v>
      </c>
    </row>
    <row r="275" spans="1:7" ht="36" customHeight="1" x14ac:dyDescent="0.2">
      <c r="A275" s="154">
        <v>1</v>
      </c>
      <c r="B275" s="166" t="s">
        <v>397</v>
      </c>
      <c r="C275" s="307" t="s">
        <v>595</v>
      </c>
      <c r="D275" s="307"/>
      <c r="E275" s="307"/>
      <c r="F275" s="307"/>
      <c r="G275" s="152">
        <v>2</v>
      </c>
    </row>
    <row r="276" spans="1:7" ht="32.25" customHeight="1" x14ac:dyDescent="0.2">
      <c r="A276" s="154">
        <v>2</v>
      </c>
      <c r="B276" s="166" t="s">
        <v>399</v>
      </c>
      <c r="C276" s="468">
        <f>SUM(F279:F283)</f>
        <v>4664.8</v>
      </c>
      <c r="D276" s="468"/>
      <c r="E276" s="468"/>
      <c r="F276" s="468"/>
      <c r="G276" s="152">
        <v>2</v>
      </c>
    </row>
    <row r="277" spans="1:7" ht="82.5" customHeight="1" x14ac:dyDescent="0.2">
      <c r="A277" s="154">
        <v>3</v>
      </c>
      <c r="B277" s="166" t="s">
        <v>400</v>
      </c>
      <c r="C277" s="307" t="s">
        <v>596</v>
      </c>
      <c r="D277" s="307"/>
      <c r="E277" s="307"/>
      <c r="F277" s="307"/>
      <c r="G277" s="152">
        <v>2</v>
      </c>
    </row>
    <row r="278" spans="1:7" ht="24.75" customHeight="1" x14ac:dyDescent="0.2">
      <c r="A278" s="154">
        <v>4</v>
      </c>
      <c r="B278" s="166" t="s">
        <v>386</v>
      </c>
      <c r="C278" s="307" t="s">
        <v>597</v>
      </c>
      <c r="D278" s="307"/>
      <c r="E278" s="307"/>
      <c r="F278" s="307"/>
      <c r="G278" s="152">
        <v>2</v>
      </c>
    </row>
    <row r="279" spans="1:7" ht="31.5" customHeight="1" x14ac:dyDescent="0.2">
      <c r="A279" s="303">
        <v>5</v>
      </c>
      <c r="B279" s="304" t="s">
        <v>404</v>
      </c>
      <c r="C279" s="469" t="s">
        <v>598</v>
      </c>
      <c r="D279" s="469"/>
      <c r="E279" s="469"/>
      <c r="F279" s="164">
        <v>198.3</v>
      </c>
      <c r="G279" s="152">
        <v>2</v>
      </c>
    </row>
    <row r="280" spans="1:7" ht="51.75" customHeight="1" x14ac:dyDescent="0.2">
      <c r="A280" s="303"/>
      <c r="B280" s="304"/>
      <c r="C280" s="469" t="s">
        <v>599</v>
      </c>
      <c r="D280" s="469"/>
      <c r="E280" s="469"/>
      <c r="F280" s="164">
        <v>2551.1999999999998</v>
      </c>
      <c r="G280" s="152">
        <v>2</v>
      </c>
    </row>
    <row r="281" spans="1:7" ht="23.25" customHeight="1" x14ac:dyDescent="0.2">
      <c r="A281" s="303"/>
      <c r="B281" s="304"/>
      <c r="C281" s="469" t="s">
        <v>600</v>
      </c>
      <c r="D281" s="469"/>
      <c r="E281" s="469"/>
      <c r="F281" s="164">
        <v>1591</v>
      </c>
      <c r="G281" s="152">
        <v>2</v>
      </c>
    </row>
    <row r="282" spans="1:7" ht="32.25" customHeight="1" x14ac:dyDescent="0.2">
      <c r="A282" s="303"/>
      <c r="B282" s="304"/>
      <c r="C282" s="469" t="s">
        <v>601</v>
      </c>
      <c r="D282" s="469"/>
      <c r="E282" s="469"/>
      <c r="F282" s="164">
        <v>11.3</v>
      </c>
      <c r="G282" s="152">
        <v>2</v>
      </c>
    </row>
    <row r="283" spans="1:7" ht="23.25" customHeight="1" x14ac:dyDescent="0.2">
      <c r="A283" s="303"/>
      <c r="B283" s="304"/>
      <c r="C283" s="469" t="s">
        <v>602</v>
      </c>
      <c r="D283" s="469"/>
      <c r="E283" s="469"/>
      <c r="F283" s="164">
        <v>313</v>
      </c>
      <c r="G283" s="152">
        <v>2</v>
      </c>
    </row>
    <row r="284" spans="1:7" ht="35.25" customHeight="1" x14ac:dyDescent="0.2">
      <c r="A284" s="154">
        <v>6</v>
      </c>
      <c r="B284" s="166" t="s">
        <v>388</v>
      </c>
      <c r="C284" s="307" t="s">
        <v>603</v>
      </c>
      <c r="D284" s="307"/>
      <c r="E284" s="307"/>
      <c r="F284" s="307"/>
      <c r="G284" s="152">
        <v>2</v>
      </c>
    </row>
    <row r="285" spans="1:7" ht="36.75" customHeight="1" x14ac:dyDescent="0.2">
      <c r="A285" s="303">
        <v>7</v>
      </c>
      <c r="B285" s="304" t="s">
        <v>390</v>
      </c>
      <c r="C285" s="154" t="s">
        <v>391</v>
      </c>
      <c r="D285" s="154" t="s">
        <v>392</v>
      </c>
      <c r="E285" s="154" t="s">
        <v>393</v>
      </c>
      <c r="F285" s="154" t="s">
        <v>394</v>
      </c>
      <c r="G285" s="152">
        <v>2</v>
      </c>
    </row>
    <row r="286" spans="1:7" ht="33.75" customHeight="1" x14ac:dyDescent="0.2">
      <c r="A286" s="303"/>
      <c r="B286" s="304"/>
      <c r="C286" s="168" t="s">
        <v>604</v>
      </c>
      <c r="D286" s="165" t="s">
        <v>1269</v>
      </c>
      <c r="E286" s="165" t="s">
        <v>1269</v>
      </c>
      <c r="F286" s="154"/>
      <c r="G286" s="152">
        <v>2</v>
      </c>
    </row>
    <row r="287" spans="1:7" ht="46.5" customHeight="1" x14ac:dyDescent="0.2">
      <c r="A287" s="303"/>
      <c r="B287" s="304"/>
      <c r="C287" s="168" t="s">
        <v>605</v>
      </c>
      <c r="D287" s="165" t="s">
        <v>1270</v>
      </c>
      <c r="E287" s="165" t="s">
        <v>1270</v>
      </c>
      <c r="F287" s="154"/>
      <c r="G287" s="152">
        <v>2</v>
      </c>
    </row>
    <row r="288" spans="1:7" ht="33" customHeight="1" x14ac:dyDescent="0.2">
      <c r="A288" s="303"/>
      <c r="B288" s="304"/>
      <c r="C288" s="168" t="s">
        <v>606</v>
      </c>
      <c r="D288" s="165" t="s">
        <v>607</v>
      </c>
      <c r="E288" s="165" t="s">
        <v>607</v>
      </c>
      <c r="F288" s="154"/>
      <c r="G288" s="152">
        <v>2</v>
      </c>
    </row>
    <row r="289" spans="1:7" ht="35.25" customHeight="1" x14ac:dyDescent="0.2">
      <c r="A289" s="303"/>
      <c r="B289" s="304"/>
      <c r="C289" s="168" t="s">
        <v>608</v>
      </c>
      <c r="D289" s="165" t="s">
        <v>609</v>
      </c>
      <c r="E289" s="165" t="s">
        <v>609</v>
      </c>
      <c r="F289" s="154"/>
      <c r="G289" s="152">
        <v>2</v>
      </c>
    </row>
    <row r="290" spans="1:7" ht="24.75" customHeight="1" x14ac:dyDescent="0.2">
      <c r="A290" s="5"/>
      <c r="B290" s="7"/>
      <c r="C290" s="5"/>
      <c r="D290" s="5"/>
      <c r="E290" s="5"/>
      <c r="F290" s="5"/>
      <c r="G290" s="152">
        <v>2</v>
      </c>
    </row>
    <row r="291" spans="1:7" ht="24.75" customHeight="1" x14ac:dyDescent="0.2">
      <c r="A291" s="153" t="s">
        <v>446</v>
      </c>
      <c r="B291" s="467" t="s">
        <v>1263</v>
      </c>
      <c r="C291" s="467"/>
      <c r="D291" s="467"/>
      <c r="E291" s="467"/>
      <c r="F291" s="467"/>
      <c r="G291" s="152">
        <v>2</v>
      </c>
    </row>
    <row r="292" spans="1:7" ht="35.25" customHeight="1" x14ac:dyDescent="0.2">
      <c r="A292" s="154">
        <v>1</v>
      </c>
      <c r="B292" s="166" t="s">
        <v>397</v>
      </c>
      <c r="C292" s="307" t="s">
        <v>595</v>
      </c>
      <c r="D292" s="307"/>
      <c r="E292" s="307"/>
      <c r="F292" s="307"/>
      <c r="G292" s="152">
        <v>2</v>
      </c>
    </row>
    <row r="293" spans="1:7" ht="34.5" customHeight="1" x14ac:dyDescent="0.2">
      <c r="A293" s="154">
        <v>2</v>
      </c>
      <c r="B293" s="166" t="s">
        <v>399</v>
      </c>
      <c r="C293" s="468">
        <f>C302+C314</f>
        <v>1066.8000000000002</v>
      </c>
      <c r="D293" s="468"/>
      <c r="E293" s="468"/>
      <c r="F293" s="468"/>
      <c r="G293" s="152">
        <v>2</v>
      </c>
    </row>
    <row r="294" spans="1:7" ht="70.5" customHeight="1" x14ac:dyDescent="0.2">
      <c r="A294" s="154">
        <v>3</v>
      </c>
      <c r="B294" s="166" t="s">
        <v>400</v>
      </c>
      <c r="C294" s="307" t="s">
        <v>610</v>
      </c>
      <c r="D294" s="307"/>
      <c r="E294" s="307"/>
      <c r="F294" s="307"/>
      <c r="G294" s="152">
        <v>2</v>
      </c>
    </row>
    <row r="295" spans="1:7" ht="24.75" customHeight="1" x14ac:dyDescent="0.2">
      <c r="A295" s="154">
        <v>4</v>
      </c>
      <c r="B295" s="166" t="s">
        <v>386</v>
      </c>
      <c r="C295" s="307" t="s">
        <v>611</v>
      </c>
      <c r="D295" s="307"/>
      <c r="E295" s="307"/>
      <c r="F295" s="307"/>
      <c r="G295" s="152">
        <v>2</v>
      </c>
    </row>
    <row r="296" spans="1:7" ht="36" customHeight="1" x14ac:dyDescent="0.2">
      <c r="A296" s="154">
        <v>6</v>
      </c>
      <c r="B296" s="166" t="s">
        <v>388</v>
      </c>
      <c r="C296" s="307" t="s">
        <v>612</v>
      </c>
      <c r="D296" s="307"/>
      <c r="E296" s="307"/>
      <c r="F296" s="307"/>
      <c r="G296" s="152">
        <v>2</v>
      </c>
    </row>
    <row r="297" spans="1:7" ht="39.75" customHeight="1" x14ac:dyDescent="0.2">
      <c r="A297" s="303">
        <v>7</v>
      </c>
      <c r="B297" s="304" t="s">
        <v>390</v>
      </c>
      <c r="C297" s="154" t="s">
        <v>391</v>
      </c>
      <c r="D297" s="154" t="s">
        <v>392</v>
      </c>
      <c r="E297" s="154" t="s">
        <v>393</v>
      </c>
      <c r="F297" s="154" t="s">
        <v>394</v>
      </c>
      <c r="G297" s="152">
        <v>2</v>
      </c>
    </row>
    <row r="298" spans="1:7" ht="33" customHeight="1" x14ac:dyDescent="0.2">
      <c r="A298" s="303"/>
      <c r="B298" s="304"/>
      <c r="C298" s="168" t="s">
        <v>613</v>
      </c>
      <c r="D298" s="154"/>
      <c r="E298" s="154"/>
      <c r="F298" s="154"/>
      <c r="G298" s="152">
        <v>2</v>
      </c>
    </row>
    <row r="299" spans="1:7" ht="24.75" customHeight="1" x14ac:dyDescent="0.2">
      <c r="A299" s="5"/>
      <c r="B299" s="7"/>
      <c r="C299" s="5"/>
      <c r="D299" s="5"/>
      <c r="E299" s="5"/>
      <c r="F299" s="5"/>
      <c r="G299" s="152">
        <v>2</v>
      </c>
    </row>
    <row r="300" spans="1:7" ht="35.25" customHeight="1" x14ac:dyDescent="0.2">
      <c r="A300" s="153" t="s">
        <v>452</v>
      </c>
      <c r="B300" s="499" t="s">
        <v>614</v>
      </c>
      <c r="C300" s="499"/>
      <c r="D300" s="499"/>
      <c r="E300" s="499"/>
      <c r="F300" s="499"/>
      <c r="G300" s="152">
        <v>2</v>
      </c>
    </row>
    <row r="301" spans="1:7" ht="52.5" customHeight="1" x14ac:dyDescent="0.2">
      <c r="A301" s="154">
        <v>1</v>
      </c>
      <c r="B301" s="166" t="s">
        <v>397</v>
      </c>
      <c r="C301" s="307" t="s">
        <v>615</v>
      </c>
      <c r="D301" s="307"/>
      <c r="E301" s="307"/>
      <c r="F301" s="307"/>
      <c r="G301" s="152">
        <v>2</v>
      </c>
    </row>
    <row r="302" spans="1:7" ht="12.75" x14ac:dyDescent="0.2">
      <c r="A302" s="154">
        <v>2</v>
      </c>
      <c r="B302" s="166" t="s">
        <v>399</v>
      </c>
      <c r="C302" s="468">
        <f>SUM(F305:F306)</f>
        <v>803.2</v>
      </c>
      <c r="D302" s="468"/>
      <c r="E302" s="468"/>
      <c r="F302" s="468"/>
      <c r="G302" s="152">
        <v>2</v>
      </c>
    </row>
    <row r="303" spans="1:7" ht="54" customHeight="1" x14ac:dyDescent="0.2">
      <c r="A303" s="154">
        <v>3</v>
      </c>
      <c r="B303" s="166" t="s">
        <v>400</v>
      </c>
      <c r="C303" s="307" t="s">
        <v>616</v>
      </c>
      <c r="D303" s="307"/>
      <c r="E303" s="307"/>
      <c r="F303" s="307"/>
      <c r="G303" s="152">
        <v>2</v>
      </c>
    </row>
    <row r="304" spans="1:7" ht="28.5" customHeight="1" x14ac:dyDescent="0.2">
      <c r="A304" s="154">
        <v>4</v>
      </c>
      <c r="B304" s="166" t="s">
        <v>386</v>
      </c>
      <c r="C304" s="307" t="s">
        <v>617</v>
      </c>
      <c r="D304" s="307"/>
      <c r="E304" s="307"/>
      <c r="F304" s="307"/>
      <c r="G304" s="152">
        <v>2</v>
      </c>
    </row>
    <row r="305" spans="1:7" ht="33.75" customHeight="1" x14ac:dyDescent="0.2">
      <c r="A305" s="312">
        <v>5</v>
      </c>
      <c r="B305" s="314" t="s">
        <v>404</v>
      </c>
      <c r="C305" s="309" t="s">
        <v>1264</v>
      </c>
      <c r="D305" s="309"/>
      <c r="E305" s="309"/>
      <c r="F305" s="197">
        <v>800</v>
      </c>
      <c r="G305" s="152">
        <v>2</v>
      </c>
    </row>
    <row r="306" spans="1:7" ht="33.75" customHeight="1" x14ac:dyDescent="0.2">
      <c r="A306" s="313"/>
      <c r="B306" s="315"/>
      <c r="C306" s="363" t="s">
        <v>407</v>
      </c>
      <c r="D306" s="364"/>
      <c r="E306" s="365"/>
      <c r="F306" s="197">
        <v>3.2</v>
      </c>
    </row>
    <row r="307" spans="1:7" ht="35.25" customHeight="1" x14ac:dyDescent="0.2">
      <c r="A307" s="154">
        <v>6</v>
      </c>
      <c r="B307" s="166" t="s">
        <v>408</v>
      </c>
      <c r="C307" s="307" t="s">
        <v>618</v>
      </c>
      <c r="D307" s="307"/>
      <c r="E307" s="307"/>
      <c r="F307" s="307"/>
      <c r="G307" s="152">
        <v>2</v>
      </c>
    </row>
    <row r="308" spans="1:7" ht="25.5" x14ac:dyDescent="0.2">
      <c r="A308" s="303">
        <v>7</v>
      </c>
      <c r="B308" s="305" t="s">
        <v>410</v>
      </c>
      <c r="C308" s="154" t="s">
        <v>391</v>
      </c>
      <c r="D308" s="154" t="s">
        <v>392</v>
      </c>
      <c r="E308" s="154" t="s">
        <v>393</v>
      </c>
      <c r="F308" s="154" t="s">
        <v>394</v>
      </c>
      <c r="G308" s="152">
        <v>2</v>
      </c>
    </row>
    <row r="309" spans="1:7" ht="25.5" x14ac:dyDescent="0.2">
      <c r="A309" s="303"/>
      <c r="B309" s="305"/>
      <c r="C309" s="168" t="s">
        <v>619</v>
      </c>
      <c r="D309" s="154"/>
      <c r="E309" s="154"/>
      <c r="F309" s="154"/>
      <c r="G309" s="152">
        <v>2</v>
      </c>
    </row>
    <row r="310" spans="1:7" ht="34.5" customHeight="1" x14ac:dyDescent="0.2">
      <c r="A310" s="303"/>
      <c r="B310" s="305"/>
      <c r="C310" s="168" t="s">
        <v>620</v>
      </c>
      <c r="D310" s="154"/>
      <c r="E310" s="154"/>
      <c r="F310" s="154"/>
      <c r="G310" s="152">
        <v>2</v>
      </c>
    </row>
    <row r="311" spans="1:7" ht="23.25" customHeight="1" x14ac:dyDescent="0.2">
      <c r="A311" s="153"/>
      <c r="B311" s="157"/>
      <c r="C311" s="153"/>
      <c r="D311" s="153"/>
      <c r="E311" s="153"/>
      <c r="F311" s="153"/>
      <c r="G311" s="152">
        <v>2</v>
      </c>
    </row>
    <row r="312" spans="1:7" ht="28.5" customHeight="1" x14ac:dyDescent="0.2">
      <c r="A312" s="153" t="s">
        <v>468</v>
      </c>
      <c r="B312" s="499" t="s">
        <v>621</v>
      </c>
      <c r="C312" s="499"/>
      <c r="D312" s="499"/>
      <c r="E312" s="499"/>
      <c r="F312" s="499"/>
      <c r="G312" s="152">
        <v>2</v>
      </c>
    </row>
    <row r="313" spans="1:7" ht="34.5" customHeight="1" x14ac:dyDescent="0.2">
      <c r="A313" s="154">
        <v>1</v>
      </c>
      <c r="B313" s="166" t="s">
        <v>397</v>
      </c>
      <c r="C313" s="307" t="s">
        <v>595</v>
      </c>
      <c r="D313" s="307"/>
      <c r="E313" s="307"/>
      <c r="F313" s="307"/>
      <c r="G313" s="152">
        <v>2</v>
      </c>
    </row>
    <row r="314" spans="1:7" ht="36.75" customHeight="1" x14ac:dyDescent="0.2">
      <c r="A314" s="154">
        <v>2</v>
      </c>
      <c r="B314" s="166" t="s">
        <v>399</v>
      </c>
      <c r="C314" s="468">
        <f>SUM(F317:F317)</f>
        <v>263.60000000000002</v>
      </c>
      <c r="D314" s="468"/>
      <c r="E314" s="468"/>
      <c r="F314" s="468"/>
      <c r="G314" s="152">
        <v>2</v>
      </c>
    </row>
    <row r="315" spans="1:7" ht="79.5" customHeight="1" x14ac:dyDescent="0.2">
      <c r="A315" s="154">
        <v>3</v>
      </c>
      <c r="B315" s="166" t="s">
        <v>400</v>
      </c>
      <c r="C315" s="307" t="s">
        <v>622</v>
      </c>
      <c r="D315" s="307"/>
      <c r="E315" s="307"/>
      <c r="F315" s="307"/>
      <c r="G315" s="152">
        <v>2</v>
      </c>
    </row>
    <row r="316" spans="1:7" ht="23.25" customHeight="1" x14ac:dyDescent="0.2">
      <c r="A316" s="154">
        <v>4</v>
      </c>
      <c r="B316" s="166" t="s">
        <v>386</v>
      </c>
      <c r="C316" s="307" t="s">
        <v>623</v>
      </c>
      <c r="D316" s="307"/>
      <c r="E316" s="307"/>
      <c r="F316" s="307"/>
      <c r="G316" s="152">
        <v>2</v>
      </c>
    </row>
    <row r="317" spans="1:7" ht="31.5" customHeight="1" x14ac:dyDescent="0.2">
      <c r="A317" s="179">
        <v>5</v>
      </c>
      <c r="B317" s="180" t="s">
        <v>404</v>
      </c>
      <c r="C317" s="309" t="s">
        <v>314</v>
      </c>
      <c r="D317" s="309"/>
      <c r="E317" s="309"/>
      <c r="F317" s="197">
        <v>263.60000000000002</v>
      </c>
      <c r="G317" s="152">
        <v>2</v>
      </c>
    </row>
    <row r="318" spans="1:7" ht="33" customHeight="1" x14ac:dyDescent="0.2">
      <c r="A318" s="154">
        <v>6</v>
      </c>
      <c r="B318" s="166" t="s">
        <v>408</v>
      </c>
      <c r="C318" s="307" t="s">
        <v>623</v>
      </c>
      <c r="D318" s="307"/>
      <c r="E318" s="307"/>
      <c r="F318" s="307"/>
      <c r="G318" s="152">
        <v>2</v>
      </c>
    </row>
    <row r="319" spans="1:7" ht="31.5" customHeight="1" x14ac:dyDescent="0.2">
      <c r="A319" s="303">
        <v>7</v>
      </c>
      <c r="B319" s="305" t="s">
        <v>410</v>
      </c>
      <c r="C319" s="154" t="s">
        <v>391</v>
      </c>
      <c r="D319" s="154" t="s">
        <v>392</v>
      </c>
      <c r="E319" s="154" t="s">
        <v>393</v>
      </c>
      <c r="F319" s="154" t="s">
        <v>394</v>
      </c>
      <c r="G319" s="152">
        <v>2</v>
      </c>
    </row>
    <row r="320" spans="1:7" ht="45.75" customHeight="1" x14ac:dyDescent="0.2">
      <c r="A320" s="303"/>
      <c r="B320" s="305"/>
      <c r="C320" s="168" t="s">
        <v>624</v>
      </c>
      <c r="D320" s="165">
        <v>550</v>
      </c>
      <c r="E320" s="165">
        <v>350</v>
      </c>
      <c r="F320" s="154"/>
      <c r="G320" s="152">
        <v>2</v>
      </c>
    </row>
    <row r="321" spans="1:7" ht="30" customHeight="1" x14ac:dyDescent="0.2">
      <c r="A321" s="153"/>
      <c r="B321" s="156"/>
      <c r="C321" s="157"/>
      <c r="D321" s="153"/>
      <c r="E321" s="153"/>
      <c r="F321" s="153"/>
      <c r="G321" s="152">
        <v>2</v>
      </c>
    </row>
    <row r="322" spans="1:7" ht="24.75" customHeight="1" x14ac:dyDescent="0.2">
      <c r="A322" s="153" t="s">
        <v>477</v>
      </c>
      <c r="B322" s="467" t="s">
        <v>625</v>
      </c>
      <c r="C322" s="467"/>
      <c r="D322" s="467"/>
      <c r="E322" s="467"/>
      <c r="F322" s="467"/>
      <c r="G322" s="152">
        <v>2</v>
      </c>
    </row>
    <row r="323" spans="1:7" ht="34.5" customHeight="1" x14ac:dyDescent="0.2">
      <c r="A323" s="154">
        <v>1</v>
      </c>
      <c r="B323" s="166" t="s">
        <v>397</v>
      </c>
      <c r="C323" s="307" t="s">
        <v>595</v>
      </c>
      <c r="D323" s="307"/>
      <c r="E323" s="307"/>
      <c r="F323" s="307"/>
      <c r="G323" s="152">
        <v>2</v>
      </c>
    </row>
    <row r="324" spans="1:7" ht="34.5" customHeight="1" x14ac:dyDescent="0.2">
      <c r="A324" s="154">
        <v>2</v>
      </c>
      <c r="B324" s="166" t="s">
        <v>399</v>
      </c>
      <c r="C324" s="468">
        <f>SUM(F327:F327)</f>
        <v>366.6</v>
      </c>
      <c r="D324" s="468"/>
      <c r="E324" s="468"/>
      <c r="F324" s="468"/>
      <c r="G324" s="152">
        <v>2</v>
      </c>
    </row>
    <row r="325" spans="1:7" ht="220.5" customHeight="1" x14ac:dyDescent="0.2">
      <c r="A325" s="154">
        <v>3</v>
      </c>
      <c r="B325" s="166" t="s">
        <v>400</v>
      </c>
      <c r="C325" s="307" t="s">
        <v>1069</v>
      </c>
      <c r="D325" s="307"/>
      <c r="E325" s="307"/>
      <c r="F325" s="307"/>
      <c r="G325" s="152">
        <v>2</v>
      </c>
    </row>
    <row r="326" spans="1:7" ht="35.25" customHeight="1" x14ac:dyDescent="0.2">
      <c r="A326" s="154">
        <v>4</v>
      </c>
      <c r="B326" s="166" t="s">
        <v>386</v>
      </c>
      <c r="C326" s="307" t="s">
        <v>626</v>
      </c>
      <c r="D326" s="307"/>
      <c r="E326" s="307"/>
      <c r="F326" s="307"/>
      <c r="G326" s="152">
        <v>2</v>
      </c>
    </row>
    <row r="327" spans="1:7" ht="34.5" customHeight="1" x14ac:dyDescent="0.2">
      <c r="A327" s="154">
        <v>5</v>
      </c>
      <c r="B327" s="166" t="s">
        <v>404</v>
      </c>
      <c r="C327" s="469" t="s">
        <v>327</v>
      </c>
      <c r="D327" s="469"/>
      <c r="E327" s="469"/>
      <c r="F327" s="164">
        <v>366.6</v>
      </c>
      <c r="G327" s="152">
        <v>2</v>
      </c>
    </row>
    <row r="328" spans="1:7" ht="34.5" customHeight="1" x14ac:dyDescent="0.2">
      <c r="A328" s="154">
        <v>6</v>
      </c>
      <c r="B328" s="166" t="s">
        <v>388</v>
      </c>
      <c r="C328" s="307" t="s">
        <v>627</v>
      </c>
      <c r="D328" s="307"/>
      <c r="E328" s="307"/>
      <c r="F328" s="307"/>
      <c r="G328" s="152">
        <v>2</v>
      </c>
    </row>
    <row r="329" spans="1:7" ht="34.5" customHeight="1" x14ac:dyDescent="0.2">
      <c r="A329" s="303">
        <v>7</v>
      </c>
      <c r="B329" s="305" t="s">
        <v>390</v>
      </c>
      <c r="C329" s="154" t="s">
        <v>391</v>
      </c>
      <c r="D329" s="154" t="s">
        <v>392</v>
      </c>
      <c r="E329" s="154" t="s">
        <v>393</v>
      </c>
      <c r="F329" s="154" t="s">
        <v>394</v>
      </c>
      <c r="G329" s="152">
        <v>2</v>
      </c>
    </row>
    <row r="330" spans="1:7" ht="56.25" customHeight="1" x14ac:dyDescent="0.2">
      <c r="A330" s="303"/>
      <c r="B330" s="305"/>
      <c r="C330" s="168" t="s">
        <v>628</v>
      </c>
      <c r="D330" s="165">
        <v>2000</v>
      </c>
      <c r="E330" s="165">
        <v>2000</v>
      </c>
      <c r="F330" s="154"/>
      <c r="G330" s="152">
        <v>2</v>
      </c>
    </row>
    <row r="331" spans="1:7" ht="24" customHeight="1" x14ac:dyDescent="0.2">
      <c r="A331" s="153"/>
      <c r="B331" s="156"/>
      <c r="C331" s="157"/>
      <c r="D331" s="153"/>
      <c r="E331" s="153"/>
      <c r="F331" s="153"/>
      <c r="G331" s="152">
        <v>2</v>
      </c>
    </row>
    <row r="332" spans="1:7" ht="129" customHeight="1" x14ac:dyDescent="0.2">
      <c r="A332" s="335" t="s">
        <v>1271</v>
      </c>
      <c r="B332" s="335"/>
      <c r="C332" s="335"/>
      <c r="D332" s="335"/>
      <c r="E332" s="335"/>
      <c r="F332" s="335"/>
      <c r="G332" s="152">
        <v>3</v>
      </c>
    </row>
    <row r="333" spans="1:7" ht="35.25" customHeight="1" x14ac:dyDescent="0.2">
      <c r="A333" s="153" t="s">
        <v>379</v>
      </c>
      <c r="B333" s="467" t="s">
        <v>629</v>
      </c>
      <c r="C333" s="467"/>
      <c r="D333" s="467"/>
      <c r="E333" s="467"/>
      <c r="F333" s="467"/>
      <c r="G333" s="152">
        <v>3</v>
      </c>
    </row>
    <row r="334" spans="1:7" ht="33" customHeight="1" x14ac:dyDescent="0.2">
      <c r="A334" s="154">
        <v>1</v>
      </c>
      <c r="B334" s="170" t="s">
        <v>381</v>
      </c>
      <c r="C334" s="307" t="s">
        <v>630</v>
      </c>
      <c r="D334" s="307"/>
      <c r="E334" s="307"/>
      <c r="F334" s="307"/>
      <c r="G334" s="152">
        <v>3</v>
      </c>
    </row>
    <row r="335" spans="1:7" ht="33" customHeight="1" x14ac:dyDescent="0.2">
      <c r="A335" s="154">
        <v>2</v>
      </c>
      <c r="B335" s="170" t="s">
        <v>383</v>
      </c>
      <c r="C335" s="521">
        <f>SUM(F338:F340)</f>
        <v>10850</v>
      </c>
      <c r="D335" s="521"/>
      <c r="E335" s="521"/>
      <c r="F335" s="521"/>
      <c r="G335" s="152">
        <v>3</v>
      </c>
    </row>
    <row r="336" spans="1:7" ht="84.75" customHeight="1" x14ac:dyDescent="0.2">
      <c r="A336" s="154">
        <v>3</v>
      </c>
      <c r="B336" s="170" t="s">
        <v>384</v>
      </c>
      <c r="C336" s="307" t="s">
        <v>631</v>
      </c>
      <c r="D336" s="307"/>
      <c r="E336" s="307"/>
      <c r="F336" s="307"/>
      <c r="G336" s="152">
        <v>3</v>
      </c>
    </row>
    <row r="337" spans="1:7" ht="48.75" customHeight="1" x14ac:dyDescent="0.2">
      <c r="A337" s="154">
        <v>4</v>
      </c>
      <c r="B337" s="170" t="s">
        <v>386</v>
      </c>
      <c r="C337" s="307" t="s">
        <v>632</v>
      </c>
      <c r="D337" s="307"/>
      <c r="E337" s="307"/>
      <c r="F337" s="307"/>
      <c r="G337" s="152">
        <v>3</v>
      </c>
    </row>
    <row r="338" spans="1:7" ht="21" customHeight="1" x14ac:dyDescent="0.2">
      <c r="A338" s="303">
        <v>5</v>
      </c>
      <c r="B338" s="305" t="s">
        <v>584</v>
      </c>
      <c r="C338" s="484" t="s">
        <v>724</v>
      </c>
      <c r="D338" s="484"/>
      <c r="E338" s="484"/>
      <c r="F338" s="164">
        <v>8650</v>
      </c>
      <c r="G338" s="152">
        <v>3</v>
      </c>
    </row>
    <row r="339" spans="1:7" ht="21" customHeight="1" x14ac:dyDescent="0.2">
      <c r="A339" s="303"/>
      <c r="B339" s="305"/>
      <c r="C339" s="484" t="s">
        <v>633</v>
      </c>
      <c r="D339" s="484"/>
      <c r="E339" s="484"/>
      <c r="F339" s="164">
        <v>1900</v>
      </c>
      <c r="G339" s="152">
        <v>3</v>
      </c>
    </row>
    <row r="340" spans="1:7" ht="21" customHeight="1" x14ac:dyDescent="0.2">
      <c r="A340" s="303"/>
      <c r="B340" s="305"/>
      <c r="C340" s="469" t="s">
        <v>634</v>
      </c>
      <c r="D340" s="469"/>
      <c r="E340" s="469"/>
      <c r="F340" s="164">
        <v>300</v>
      </c>
      <c r="G340" s="152">
        <v>3</v>
      </c>
    </row>
    <row r="341" spans="1:7" ht="36" customHeight="1" x14ac:dyDescent="0.2">
      <c r="A341" s="154">
        <v>6</v>
      </c>
      <c r="B341" s="166" t="s">
        <v>388</v>
      </c>
      <c r="C341" s="307" t="s">
        <v>635</v>
      </c>
      <c r="D341" s="307"/>
      <c r="E341" s="307"/>
      <c r="F341" s="307"/>
      <c r="G341" s="152">
        <v>3</v>
      </c>
    </row>
    <row r="342" spans="1:7" ht="36" customHeight="1" x14ac:dyDescent="0.2">
      <c r="A342" s="303">
        <v>7</v>
      </c>
      <c r="B342" s="305" t="s">
        <v>390</v>
      </c>
      <c r="C342" s="154" t="s">
        <v>391</v>
      </c>
      <c r="D342" s="154" t="s">
        <v>392</v>
      </c>
      <c r="E342" s="154" t="s">
        <v>393</v>
      </c>
      <c r="F342" s="154" t="s">
        <v>394</v>
      </c>
      <c r="G342" s="152">
        <v>3</v>
      </c>
    </row>
    <row r="343" spans="1:7" ht="22.5" customHeight="1" x14ac:dyDescent="0.2">
      <c r="A343" s="303"/>
      <c r="B343" s="305"/>
      <c r="C343" s="165" t="s">
        <v>636</v>
      </c>
      <c r="D343" s="165">
        <v>37</v>
      </c>
      <c r="E343" s="165">
        <v>37</v>
      </c>
      <c r="F343" s="165" t="s">
        <v>534</v>
      </c>
      <c r="G343" s="152">
        <v>3</v>
      </c>
    </row>
    <row r="344" spans="1:7" ht="30.75" customHeight="1" x14ac:dyDescent="0.2">
      <c r="A344" s="303"/>
      <c r="B344" s="305"/>
      <c r="C344" s="171" t="s">
        <v>637</v>
      </c>
      <c r="D344" s="165">
        <v>9760</v>
      </c>
      <c r="E344" s="165">
        <v>10000</v>
      </c>
      <c r="F344" s="165" t="s">
        <v>534</v>
      </c>
      <c r="G344" s="152">
        <v>3</v>
      </c>
    </row>
    <row r="345" spans="1:7" ht="30.75" customHeight="1" x14ac:dyDescent="0.2">
      <c r="A345" s="153"/>
      <c r="B345" s="156"/>
      <c r="C345" s="198"/>
      <c r="D345" s="169"/>
      <c r="E345" s="169"/>
      <c r="F345" s="169"/>
      <c r="G345" s="152">
        <v>3</v>
      </c>
    </row>
    <row r="346" spans="1:7" ht="30.75" customHeight="1" x14ac:dyDescent="0.2">
      <c r="A346" s="153" t="s">
        <v>446</v>
      </c>
      <c r="B346" s="500" t="s">
        <v>638</v>
      </c>
      <c r="C346" s="500"/>
      <c r="D346" s="500"/>
      <c r="E346" s="500"/>
      <c r="F346" s="500"/>
      <c r="G346" s="152">
        <v>3</v>
      </c>
    </row>
    <row r="347" spans="1:7" ht="46.5" customHeight="1" x14ac:dyDescent="0.2">
      <c r="A347" s="199">
        <v>1</v>
      </c>
      <c r="B347" s="170" t="s">
        <v>381</v>
      </c>
      <c r="C347" s="307" t="s">
        <v>639</v>
      </c>
      <c r="D347" s="307"/>
      <c r="E347" s="307"/>
      <c r="F347" s="307"/>
      <c r="G347" s="152">
        <v>3</v>
      </c>
    </row>
    <row r="348" spans="1:7" ht="24" customHeight="1" x14ac:dyDescent="0.2">
      <c r="A348" s="199">
        <v>2</v>
      </c>
      <c r="B348" s="170" t="s">
        <v>383</v>
      </c>
      <c r="C348" s="518">
        <f>SUM(F351:F368)</f>
        <v>150</v>
      </c>
      <c r="D348" s="519"/>
      <c r="E348" s="519"/>
      <c r="F348" s="520"/>
      <c r="G348" s="152">
        <v>3</v>
      </c>
    </row>
    <row r="349" spans="1:7" ht="79.5" customHeight="1" x14ac:dyDescent="0.2">
      <c r="A349" s="199">
        <v>3</v>
      </c>
      <c r="B349" s="170" t="s">
        <v>384</v>
      </c>
      <c r="C349" s="522" t="s">
        <v>1070</v>
      </c>
      <c r="D349" s="522"/>
      <c r="E349" s="522"/>
      <c r="F349" s="522"/>
      <c r="G349" s="152">
        <v>3</v>
      </c>
    </row>
    <row r="350" spans="1:7" ht="24" customHeight="1" x14ac:dyDescent="0.2">
      <c r="A350" s="199">
        <v>4</v>
      </c>
      <c r="B350" s="170" t="s">
        <v>386</v>
      </c>
      <c r="C350" s="307" t="s">
        <v>640</v>
      </c>
      <c r="D350" s="307"/>
      <c r="E350" s="307"/>
      <c r="F350" s="307"/>
      <c r="G350" s="152">
        <v>3</v>
      </c>
    </row>
    <row r="351" spans="1:7" ht="48.75" customHeight="1" x14ac:dyDescent="0.2">
      <c r="A351" s="507">
        <v>5</v>
      </c>
      <c r="B351" s="305" t="s">
        <v>641</v>
      </c>
      <c r="C351" s="523" t="s">
        <v>642</v>
      </c>
      <c r="D351" s="523"/>
      <c r="E351" s="523"/>
      <c r="F351" s="200">
        <v>10</v>
      </c>
      <c r="G351" s="152">
        <v>3</v>
      </c>
    </row>
    <row r="352" spans="1:7" ht="30.75" customHeight="1" x14ac:dyDescent="0.2">
      <c r="A352" s="507"/>
      <c r="B352" s="305"/>
      <c r="C352" s="523" t="s">
        <v>643</v>
      </c>
      <c r="D352" s="523"/>
      <c r="E352" s="523"/>
      <c r="F352" s="201">
        <v>3</v>
      </c>
      <c r="G352" s="152">
        <v>3</v>
      </c>
    </row>
    <row r="353" spans="1:7" ht="17.25" customHeight="1" x14ac:dyDescent="0.2">
      <c r="A353" s="507"/>
      <c r="B353" s="305"/>
      <c r="C353" s="497" t="s">
        <v>644</v>
      </c>
      <c r="D353" s="497"/>
      <c r="E353" s="497"/>
      <c r="F353" s="201">
        <v>10</v>
      </c>
      <c r="G353" s="152">
        <v>3</v>
      </c>
    </row>
    <row r="354" spans="1:7" ht="30.75" customHeight="1" x14ac:dyDescent="0.2">
      <c r="A354" s="507"/>
      <c r="B354" s="305"/>
      <c r="C354" s="524" t="s">
        <v>645</v>
      </c>
      <c r="D354" s="524"/>
      <c r="E354" s="524"/>
      <c r="F354" s="202">
        <v>10</v>
      </c>
      <c r="G354" s="152">
        <v>3</v>
      </c>
    </row>
    <row r="355" spans="1:7" ht="45.75" customHeight="1" x14ac:dyDescent="0.2">
      <c r="A355" s="507"/>
      <c r="B355" s="305"/>
      <c r="C355" s="524" t="s">
        <v>646</v>
      </c>
      <c r="D355" s="524"/>
      <c r="E355" s="524"/>
      <c r="F355" s="201">
        <v>16</v>
      </c>
      <c r="G355" s="152">
        <v>3</v>
      </c>
    </row>
    <row r="356" spans="1:7" ht="60.75" customHeight="1" x14ac:dyDescent="0.2">
      <c r="A356" s="507"/>
      <c r="B356" s="305"/>
      <c r="C356" s="524" t="s">
        <v>647</v>
      </c>
      <c r="D356" s="524"/>
      <c r="E356" s="524"/>
      <c r="F356" s="201">
        <v>15</v>
      </c>
      <c r="G356" s="152">
        <v>3</v>
      </c>
    </row>
    <row r="357" spans="1:7" ht="20.25" customHeight="1" x14ac:dyDescent="0.2">
      <c r="A357" s="507"/>
      <c r="B357" s="305"/>
      <c r="C357" s="524" t="s">
        <v>648</v>
      </c>
      <c r="D357" s="524"/>
      <c r="E357" s="524"/>
      <c r="F357" s="201">
        <v>3</v>
      </c>
      <c r="G357" s="152">
        <v>3</v>
      </c>
    </row>
    <row r="358" spans="1:7" ht="20.25" customHeight="1" x14ac:dyDescent="0.2">
      <c r="A358" s="507"/>
      <c r="B358" s="305"/>
      <c r="C358" s="525" t="s">
        <v>649</v>
      </c>
      <c r="D358" s="526"/>
      <c r="E358" s="527"/>
      <c r="F358" s="201">
        <v>7</v>
      </c>
      <c r="G358" s="152">
        <v>3</v>
      </c>
    </row>
    <row r="359" spans="1:7" ht="28.5" customHeight="1" x14ac:dyDescent="0.2">
      <c r="A359" s="507"/>
      <c r="B359" s="305"/>
      <c r="C359" s="525" t="s">
        <v>650</v>
      </c>
      <c r="D359" s="526"/>
      <c r="E359" s="527"/>
      <c r="F359" s="201">
        <v>7</v>
      </c>
      <c r="G359" s="152">
        <v>3</v>
      </c>
    </row>
    <row r="360" spans="1:7" ht="30.75" customHeight="1" x14ac:dyDescent="0.2">
      <c r="A360" s="507"/>
      <c r="B360" s="305"/>
      <c r="C360" s="524" t="s">
        <v>651</v>
      </c>
      <c r="D360" s="524"/>
      <c r="E360" s="524"/>
      <c r="F360" s="201">
        <v>3</v>
      </c>
      <c r="G360" s="152">
        <v>3</v>
      </c>
    </row>
    <row r="361" spans="1:7" ht="48" customHeight="1" x14ac:dyDescent="0.2">
      <c r="A361" s="507"/>
      <c r="B361" s="305"/>
      <c r="C361" s="524" t="s">
        <v>652</v>
      </c>
      <c r="D361" s="524"/>
      <c r="E361" s="524"/>
      <c r="F361" s="201">
        <v>3</v>
      </c>
      <c r="G361" s="152">
        <v>3</v>
      </c>
    </row>
    <row r="362" spans="1:7" ht="30.75" customHeight="1" x14ac:dyDescent="0.2">
      <c r="A362" s="507"/>
      <c r="B362" s="305"/>
      <c r="C362" s="524" t="s">
        <v>653</v>
      </c>
      <c r="D362" s="524"/>
      <c r="E362" s="524"/>
      <c r="F362" s="201">
        <v>3</v>
      </c>
      <c r="G362" s="152">
        <v>3</v>
      </c>
    </row>
    <row r="363" spans="1:7" ht="31.5" customHeight="1" x14ac:dyDescent="0.2">
      <c r="A363" s="507"/>
      <c r="B363" s="305"/>
      <c r="C363" s="524" t="s">
        <v>654</v>
      </c>
      <c r="D363" s="524"/>
      <c r="E363" s="524"/>
      <c r="F363" s="203">
        <v>18</v>
      </c>
      <c r="G363" s="152">
        <v>3</v>
      </c>
    </row>
    <row r="364" spans="1:7" ht="45.75" customHeight="1" x14ac:dyDescent="0.2">
      <c r="A364" s="507"/>
      <c r="B364" s="305"/>
      <c r="C364" s="525" t="s">
        <v>655</v>
      </c>
      <c r="D364" s="526"/>
      <c r="E364" s="527"/>
      <c r="F364" s="201">
        <v>4</v>
      </c>
      <c r="G364" s="152">
        <v>3</v>
      </c>
    </row>
    <row r="365" spans="1:7" ht="41.25" customHeight="1" x14ac:dyDescent="0.2">
      <c r="A365" s="507"/>
      <c r="B365" s="305"/>
      <c r="C365" s="524" t="s">
        <v>656</v>
      </c>
      <c r="D365" s="524"/>
      <c r="E365" s="524"/>
      <c r="F365" s="203">
        <v>10</v>
      </c>
      <c r="G365" s="152">
        <v>3</v>
      </c>
    </row>
    <row r="366" spans="1:7" ht="20.25" customHeight="1" x14ac:dyDescent="0.2">
      <c r="A366" s="507"/>
      <c r="B366" s="305"/>
      <c r="C366" s="524" t="s">
        <v>657</v>
      </c>
      <c r="D366" s="524"/>
      <c r="E366" s="524"/>
      <c r="F366" s="201">
        <v>10</v>
      </c>
      <c r="G366" s="152">
        <v>3</v>
      </c>
    </row>
    <row r="367" spans="1:7" ht="45" customHeight="1" x14ac:dyDescent="0.2">
      <c r="A367" s="507"/>
      <c r="B367" s="305"/>
      <c r="C367" s="524" t="s">
        <v>658</v>
      </c>
      <c r="D367" s="524"/>
      <c r="E367" s="524"/>
      <c r="F367" s="201">
        <v>13</v>
      </c>
      <c r="G367" s="152">
        <v>3</v>
      </c>
    </row>
    <row r="368" spans="1:7" ht="24.75" customHeight="1" x14ac:dyDescent="0.2">
      <c r="A368" s="507"/>
      <c r="B368" s="305"/>
      <c r="C368" s="524" t="s">
        <v>659</v>
      </c>
      <c r="D368" s="524"/>
      <c r="E368" s="524"/>
      <c r="F368" s="201">
        <v>5</v>
      </c>
      <c r="G368" s="152">
        <v>3</v>
      </c>
    </row>
    <row r="369" spans="1:7" ht="30.75" customHeight="1" x14ac:dyDescent="0.2">
      <c r="A369" s="154">
        <v>6</v>
      </c>
      <c r="B369" s="166" t="s">
        <v>388</v>
      </c>
      <c r="C369" s="307" t="s">
        <v>660</v>
      </c>
      <c r="D369" s="307"/>
      <c r="E369" s="307"/>
      <c r="F369" s="307"/>
      <c r="G369" s="152">
        <v>3</v>
      </c>
    </row>
    <row r="370" spans="1:7" ht="30.75" customHeight="1" x14ac:dyDescent="0.2">
      <c r="A370" s="303">
        <v>7</v>
      </c>
      <c r="B370" s="304" t="s">
        <v>390</v>
      </c>
      <c r="C370" s="154" t="s">
        <v>391</v>
      </c>
      <c r="D370" s="154" t="s">
        <v>392</v>
      </c>
      <c r="E370" s="154" t="s">
        <v>393</v>
      </c>
      <c r="F370" s="154" t="s">
        <v>394</v>
      </c>
      <c r="G370" s="152">
        <v>3</v>
      </c>
    </row>
    <row r="371" spans="1:7" ht="22.5" customHeight="1" x14ac:dyDescent="0.2">
      <c r="A371" s="303"/>
      <c r="B371" s="304"/>
      <c r="C371" s="165" t="s">
        <v>542</v>
      </c>
      <c r="D371" s="165"/>
      <c r="E371" s="165"/>
      <c r="F371" s="165"/>
      <c r="G371" s="152">
        <v>3</v>
      </c>
    </row>
    <row r="372" spans="1:7" ht="22.5" customHeight="1" x14ac:dyDescent="0.2">
      <c r="A372" s="303"/>
      <c r="B372" s="304"/>
      <c r="C372" s="171" t="s">
        <v>661</v>
      </c>
      <c r="D372" s="165"/>
      <c r="E372" s="165"/>
      <c r="F372" s="165"/>
      <c r="G372" s="152">
        <v>3</v>
      </c>
    </row>
    <row r="373" spans="1:7" ht="30.75" customHeight="1" x14ac:dyDescent="0.2">
      <c r="A373" s="153"/>
      <c r="B373" s="163"/>
      <c r="C373" s="198"/>
      <c r="D373" s="169"/>
      <c r="E373" s="169"/>
      <c r="F373" s="169"/>
      <c r="G373" s="152">
        <v>3</v>
      </c>
    </row>
    <row r="374" spans="1:7" ht="216" customHeight="1" x14ac:dyDescent="0.2">
      <c r="A374" s="335" t="s">
        <v>1272</v>
      </c>
      <c r="B374" s="335"/>
      <c r="C374" s="335"/>
      <c r="D374" s="335"/>
      <c r="E374" s="335"/>
      <c r="F374" s="335"/>
      <c r="G374" s="152">
        <v>4</v>
      </c>
    </row>
    <row r="375" spans="1:7" ht="30.75" customHeight="1" x14ac:dyDescent="0.2">
      <c r="A375" s="153" t="s">
        <v>379</v>
      </c>
      <c r="B375" s="467" t="s">
        <v>1103</v>
      </c>
      <c r="C375" s="467"/>
      <c r="D375" s="467"/>
      <c r="E375" s="467"/>
      <c r="F375" s="467"/>
      <c r="G375" s="152">
        <v>4</v>
      </c>
    </row>
    <row r="376" spans="1:7" ht="72" customHeight="1" x14ac:dyDescent="0.2">
      <c r="A376" s="154">
        <v>1</v>
      </c>
      <c r="B376" s="170" t="s">
        <v>381</v>
      </c>
      <c r="C376" s="307" t="s">
        <v>662</v>
      </c>
      <c r="D376" s="307"/>
      <c r="E376" s="307"/>
      <c r="F376" s="307"/>
      <c r="G376" s="152">
        <v>4</v>
      </c>
    </row>
    <row r="377" spans="1:7" ht="30.75" customHeight="1" x14ac:dyDescent="0.2">
      <c r="A377" s="154">
        <v>2</v>
      </c>
      <c r="B377" s="170" t="s">
        <v>383</v>
      </c>
      <c r="C377" s="468">
        <f>C386+C397+C407+C417+C427+C437+C479</f>
        <v>6867</v>
      </c>
      <c r="D377" s="468"/>
      <c r="E377" s="468"/>
      <c r="F377" s="468"/>
      <c r="G377" s="152">
        <v>4</v>
      </c>
    </row>
    <row r="378" spans="1:7" ht="136.5" customHeight="1" x14ac:dyDescent="0.2">
      <c r="A378" s="154">
        <v>3</v>
      </c>
      <c r="B378" s="170" t="s">
        <v>384</v>
      </c>
      <c r="C378" s="307" t="s">
        <v>663</v>
      </c>
      <c r="D378" s="307"/>
      <c r="E378" s="307"/>
      <c r="F378" s="307"/>
      <c r="G378" s="152">
        <v>4</v>
      </c>
    </row>
    <row r="379" spans="1:7" ht="51" customHeight="1" x14ac:dyDescent="0.2">
      <c r="A379" s="154">
        <v>4</v>
      </c>
      <c r="B379" s="170" t="s">
        <v>386</v>
      </c>
      <c r="C379" s="307" t="s">
        <v>664</v>
      </c>
      <c r="D379" s="307"/>
      <c r="E379" s="307"/>
      <c r="F379" s="307"/>
      <c r="G379" s="152">
        <v>4</v>
      </c>
    </row>
    <row r="380" spans="1:7" ht="30.75" customHeight="1" x14ac:dyDescent="0.2">
      <c r="A380" s="154">
        <v>6</v>
      </c>
      <c r="B380" s="166" t="s">
        <v>388</v>
      </c>
      <c r="C380" s="307" t="s">
        <v>665</v>
      </c>
      <c r="D380" s="307"/>
      <c r="E380" s="307"/>
      <c r="F380" s="307"/>
      <c r="G380" s="152">
        <v>4</v>
      </c>
    </row>
    <row r="381" spans="1:7" ht="30.75" customHeight="1" x14ac:dyDescent="0.2">
      <c r="A381" s="303">
        <v>7</v>
      </c>
      <c r="B381" s="305" t="s">
        <v>390</v>
      </c>
      <c r="C381" s="154" t="s">
        <v>391</v>
      </c>
      <c r="D381" s="154" t="s">
        <v>392</v>
      </c>
      <c r="E381" s="154" t="s">
        <v>393</v>
      </c>
      <c r="F381" s="154" t="s">
        <v>394</v>
      </c>
      <c r="G381" s="152">
        <v>4</v>
      </c>
    </row>
    <row r="382" spans="1:7" ht="25.5" customHeight="1" x14ac:dyDescent="0.2">
      <c r="A382" s="303"/>
      <c r="B382" s="305"/>
      <c r="C382" s="165"/>
      <c r="D382" s="165"/>
      <c r="E382" s="165"/>
      <c r="F382" s="165"/>
      <c r="G382" s="152">
        <v>4</v>
      </c>
    </row>
    <row r="383" spans="1:7" ht="25.5" customHeight="1" x14ac:dyDescent="0.2">
      <c r="A383" s="153"/>
      <c r="B383" s="156"/>
      <c r="C383" s="169"/>
      <c r="D383" s="169"/>
      <c r="E383" s="169"/>
      <c r="F383" s="169"/>
      <c r="G383" s="152">
        <v>4</v>
      </c>
    </row>
    <row r="384" spans="1:7" ht="38.25" customHeight="1" x14ac:dyDescent="0.2">
      <c r="A384" s="153" t="s">
        <v>395</v>
      </c>
      <c r="B384" s="467" t="s">
        <v>666</v>
      </c>
      <c r="C384" s="467"/>
      <c r="D384" s="467"/>
      <c r="E384" s="467"/>
      <c r="F384" s="467"/>
      <c r="G384" s="152">
        <v>4</v>
      </c>
    </row>
    <row r="385" spans="1:7" ht="37.5" customHeight="1" x14ac:dyDescent="0.2">
      <c r="A385" s="154">
        <v>1</v>
      </c>
      <c r="B385" s="166" t="s">
        <v>397</v>
      </c>
      <c r="C385" s="307" t="s">
        <v>667</v>
      </c>
      <c r="D385" s="307"/>
      <c r="E385" s="307"/>
      <c r="F385" s="307"/>
      <c r="G385" s="152">
        <v>4</v>
      </c>
    </row>
    <row r="386" spans="1:7" ht="34.5" customHeight="1" x14ac:dyDescent="0.2">
      <c r="A386" s="154">
        <v>2</v>
      </c>
      <c r="B386" s="166" t="s">
        <v>399</v>
      </c>
      <c r="C386" s="468">
        <f>SUM(F389:F389)</f>
        <v>3935</v>
      </c>
      <c r="D386" s="468"/>
      <c r="E386" s="468"/>
      <c r="F386" s="468"/>
      <c r="G386" s="152">
        <v>4</v>
      </c>
    </row>
    <row r="387" spans="1:7" ht="162" customHeight="1" x14ac:dyDescent="0.2">
      <c r="A387" s="154">
        <v>3</v>
      </c>
      <c r="B387" s="166" t="s">
        <v>400</v>
      </c>
      <c r="C387" s="307" t="s">
        <v>668</v>
      </c>
      <c r="D387" s="307"/>
      <c r="E387" s="307"/>
      <c r="F387" s="307"/>
      <c r="G387" s="152">
        <v>4</v>
      </c>
    </row>
    <row r="388" spans="1:7" ht="39.75" customHeight="1" x14ac:dyDescent="0.2">
      <c r="A388" s="154">
        <v>4</v>
      </c>
      <c r="B388" s="166" t="s">
        <v>402</v>
      </c>
      <c r="C388" s="307" t="s">
        <v>669</v>
      </c>
      <c r="D388" s="307"/>
      <c r="E388" s="307"/>
      <c r="F388" s="307"/>
      <c r="G388" s="152">
        <v>4</v>
      </c>
    </row>
    <row r="389" spans="1:7" ht="33" customHeight="1" x14ac:dyDescent="0.2">
      <c r="A389" s="154">
        <v>5</v>
      </c>
      <c r="B389" s="166" t="s">
        <v>404</v>
      </c>
      <c r="C389" s="484" t="s">
        <v>310</v>
      </c>
      <c r="D389" s="484"/>
      <c r="E389" s="484"/>
      <c r="F389" s="164">
        <v>3935</v>
      </c>
      <c r="G389" s="152">
        <v>4</v>
      </c>
    </row>
    <row r="390" spans="1:7" ht="33" customHeight="1" x14ac:dyDescent="0.2">
      <c r="A390" s="154">
        <v>6</v>
      </c>
      <c r="B390" s="166" t="s">
        <v>408</v>
      </c>
      <c r="C390" s="307" t="s">
        <v>670</v>
      </c>
      <c r="D390" s="307"/>
      <c r="E390" s="307"/>
      <c r="F390" s="307"/>
      <c r="G390" s="152">
        <v>4</v>
      </c>
    </row>
    <row r="391" spans="1:7" ht="52.5" customHeight="1" x14ac:dyDescent="0.2">
      <c r="A391" s="303">
        <v>7</v>
      </c>
      <c r="B391" s="305" t="s">
        <v>410</v>
      </c>
      <c r="C391" s="154" t="s">
        <v>391</v>
      </c>
      <c r="D391" s="154" t="s">
        <v>392</v>
      </c>
      <c r="E391" s="154" t="s">
        <v>393</v>
      </c>
      <c r="F391" s="154" t="s">
        <v>394</v>
      </c>
      <c r="G391" s="152">
        <v>4</v>
      </c>
    </row>
    <row r="392" spans="1:7" ht="58.5" customHeight="1" x14ac:dyDescent="0.2">
      <c r="A392" s="303"/>
      <c r="B392" s="305"/>
      <c r="C392" s="168" t="s">
        <v>671</v>
      </c>
      <c r="D392" s="165">
        <v>4491</v>
      </c>
      <c r="E392" s="165">
        <v>4600</v>
      </c>
      <c r="F392" s="154"/>
      <c r="G392" s="152">
        <v>4</v>
      </c>
    </row>
    <row r="393" spans="1:7" ht="39.75" customHeight="1" x14ac:dyDescent="0.2">
      <c r="A393" s="303"/>
      <c r="B393" s="305"/>
      <c r="C393" s="168" t="s">
        <v>672</v>
      </c>
      <c r="D393" s="165">
        <v>974</v>
      </c>
      <c r="E393" s="165">
        <v>1000</v>
      </c>
      <c r="F393" s="154"/>
      <c r="G393" s="152">
        <v>4</v>
      </c>
    </row>
    <row r="394" spans="1:7" ht="21.75" customHeight="1" x14ac:dyDescent="0.2">
      <c r="A394" s="153"/>
      <c r="B394" s="156"/>
      <c r="C394" s="157"/>
      <c r="D394" s="169"/>
      <c r="E394" s="169"/>
      <c r="F394" s="153"/>
      <c r="G394" s="152">
        <v>4</v>
      </c>
    </row>
    <row r="395" spans="1:7" ht="27" customHeight="1" x14ac:dyDescent="0.2">
      <c r="A395" s="153" t="s">
        <v>415</v>
      </c>
      <c r="B395" s="467" t="s">
        <v>673</v>
      </c>
      <c r="C395" s="467"/>
      <c r="D395" s="467"/>
      <c r="E395" s="467"/>
      <c r="F395" s="467"/>
      <c r="G395" s="152">
        <v>4</v>
      </c>
    </row>
    <row r="396" spans="1:7" ht="36" customHeight="1" x14ac:dyDescent="0.2">
      <c r="A396" s="154">
        <v>1</v>
      </c>
      <c r="B396" s="166" t="s">
        <v>397</v>
      </c>
      <c r="C396" s="307" t="s">
        <v>18</v>
      </c>
      <c r="D396" s="307"/>
      <c r="E396" s="307"/>
      <c r="F396" s="307"/>
      <c r="G396" s="152">
        <v>4</v>
      </c>
    </row>
    <row r="397" spans="1:7" ht="27.75" customHeight="1" x14ac:dyDescent="0.2">
      <c r="A397" s="154">
        <v>2</v>
      </c>
      <c r="B397" s="166" t="s">
        <v>399</v>
      </c>
      <c r="C397" s="468">
        <f>SUM(F400:F400)</f>
        <v>1000</v>
      </c>
      <c r="D397" s="468"/>
      <c r="E397" s="468"/>
      <c r="F397" s="468"/>
      <c r="G397" s="152">
        <v>4</v>
      </c>
    </row>
    <row r="398" spans="1:7" ht="45" customHeight="1" x14ac:dyDescent="0.2">
      <c r="A398" s="154">
        <v>3</v>
      </c>
      <c r="B398" s="166" t="s">
        <v>400</v>
      </c>
      <c r="C398" s="307" t="s">
        <v>674</v>
      </c>
      <c r="D398" s="307"/>
      <c r="E398" s="307"/>
      <c r="F398" s="307"/>
      <c r="G398" s="152">
        <v>4</v>
      </c>
    </row>
    <row r="399" spans="1:7" ht="27" customHeight="1" x14ac:dyDescent="0.2">
      <c r="A399" s="154">
        <v>4</v>
      </c>
      <c r="B399" s="166" t="s">
        <v>402</v>
      </c>
      <c r="C399" s="307" t="s">
        <v>675</v>
      </c>
      <c r="D399" s="307"/>
      <c r="E399" s="307"/>
      <c r="F399" s="307"/>
      <c r="G399" s="152">
        <v>4</v>
      </c>
    </row>
    <row r="400" spans="1:7" ht="35.25" customHeight="1" x14ac:dyDescent="0.2">
      <c r="A400" s="154">
        <v>5</v>
      </c>
      <c r="B400" s="166" t="s">
        <v>404</v>
      </c>
      <c r="C400" s="484" t="s">
        <v>358</v>
      </c>
      <c r="D400" s="484"/>
      <c r="E400" s="484"/>
      <c r="F400" s="164">
        <v>1000</v>
      </c>
      <c r="G400" s="152">
        <v>4</v>
      </c>
    </row>
    <row r="401" spans="1:7" ht="32.25" customHeight="1" x14ac:dyDescent="0.2">
      <c r="A401" s="154">
        <v>6</v>
      </c>
      <c r="B401" s="166" t="s">
        <v>408</v>
      </c>
      <c r="C401" s="307" t="s">
        <v>676</v>
      </c>
      <c r="D401" s="307"/>
      <c r="E401" s="307"/>
      <c r="F401" s="307"/>
      <c r="G401" s="152">
        <v>4</v>
      </c>
    </row>
    <row r="402" spans="1:7" ht="36" customHeight="1" x14ac:dyDescent="0.2">
      <c r="A402" s="303">
        <v>7</v>
      </c>
      <c r="B402" s="305" t="s">
        <v>410</v>
      </c>
      <c r="C402" s="154" t="s">
        <v>391</v>
      </c>
      <c r="D402" s="154" t="s">
        <v>392</v>
      </c>
      <c r="E402" s="154" t="s">
        <v>393</v>
      </c>
      <c r="F402" s="154" t="s">
        <v>394</v>
      </c>
      <c r="G402" s="152">
        <v>4</v>
      </c>
    </row>
    <row r="403" spans="1:7" ht="39.75" customHeight="1" x14ac:dyDescent="0.2">
      <c r="A403" s="303"/>
      <c r="B403" s="305"/>
      <c r="C403" s="168" t="s">
        <v>677</v>
      </c>
      <c r="D403" s="165"/>
      <c r="E403" s="165"/>
      <c r="F403" s="154"/>
      <c r="G403" s="152">
        <v>4</v>
      </c>
    </row>
    <row r="404" spans="1:7" ht="39.75" customHeight="1" x14ac:dyDescent="0.2">
      <c r="A404" s="153"/>
      <c r="B404" s="156"/>
      <c r="C404" s="157"/>
      <c r="D404" s="169"/>
      <c r="E404" s="169"/>
      <c r="F404" s="153"/>
      <c r="G404" s="152">
        <v>4</v>
      </c>
    </row>
    <row r="405" spans="1:7" ht="39.75" customHeight="1" x14ac:dyDescent="0.2">
      <c r="A405" s="153" t="s">
        <v>425</v>
      </c>
      <c r="B405" s="467" t="s">
        <v>678</v>
      </c>
      <c r="C405" s="467"/>
      <c r="D405" s="467"/>
      <c r="E405" s="467"/>
      <c r="F405" s="467"/>
      <c r="G405" s="152">
        <v>4</v>
      </c>
    </row>
    <row r="406" spans="1:7" ht="39.75" customHeight="1" x14ac:dyDescent="0.2">
      <c r="A406" s="154">
        <v>1</v>
      </c>
      <c r="B406" s="166" t="s">
        <v>397</v>
      </c>
      <c r="C406" s="307" t="s">
        <v>679</v>
      </c>
      <c r="D406" s="307"/>
      <c r="E406" s="307"/>
      <c r="F406" s="307"/>
      <c r="G406" s="152">
        <v>4</v>
      </c>
    </row>
    <row r="407" spans="1:7" ht="38.25" customHeight="1" x14ac:dyDescent="0.2">
      <c r="A407" s="154">
        <v>2</v>
      </c>
      <c r="B407" s="166" t="s">
        <v>399</v>
      </c>
      <c r="C407" s="468">
        <f>SUM(F410:F410)</f>
        <v>200</v>
      </c>
      <c r="D407" s="468"/>
      <c r="E407" s="468"/>
      <c r="F407" s="468"/>
      <c r="G407" s="152">
        <v>4</v>
      </c>
    </row>
    <row r="408" spans="1:7" ht="50.25" customHeight="1" x14ac:dyDescent="0.2">
      <c r="A408" s="154">
        <v>3</v>
      </c>
      <c r="B408" s="166" t="s">
        <v>400</v>
      </c>
      <c r="C408" s="307" t="s">
        <v>680</v>
      </c>
      <c r="D408" s="307"/>
      <c r="E408" s="307"/>
      <c r="F408" s="307"/>
      <c r="G408" s="152">
        <v>4</v>
      </c>
    </row>
    <row r="409" spans="1:7" ht="39.75" customHeight="1" x14ac:dyDescent="0.2">
      <c r="A409" s="154">
        <v>4</v>
      </c>
      <c r="B409" s="166" t="s">
        <v>402</v>
      </c>
      <c r="C409" s="307" t="s">
        <v>681</v>
      </c>
      <c r="D409" s="307"/>
      <c r="E409" s="307"/>
      <c r="F409" s="307"/>
      <c r="G409" s="152">
        <v>4</v>
      </c>
    </row>
    <row r="410" spans="1:7" ht="39.75" customHeight="1" x14ac:dyDescent="0.2">
      <c r="A410" s="154">
        <v>5</v>
      </c>
      <c r="B410" s="166" t="s">
        <v>404</v>
      </c>
      <c r="C410" s="484" t="s">
        <v>319</v>
      </c>
      <c r="D410" s="484"/>
      <c r="E410" s="484"/>
      <c r="F410" s="164">
        <v>200</v>
      </c>
      <c r="G410" s="152">
        <v>4</v>
      </c>
    </row>
    <row r="411" spans="1:7" ht="39.75" customHeight="1" x14ac:dyDescent="0.2">
      <c r="A411" s="154">
        <v>6</v>
      </c>
      <c r="B411" s="166" t="s">
        <v>408</v>
      </c>
      <c r="C411" s="307" t="s">
        <v>682</v>
      </c>
      <c r="D411" s="307"/>
      <c r="E411" s="307"/>
      <c r="F411" s="307"/>
      <c r="G411" s="152">
        <v>4</v>
      </c>
    </row>
    <row r="412" spans="1:7" ht="39.75" customHeight="1" x14ac:dyDescent="0.2">
      <c r="A412" s="303">
        <v>7</v>
      </c>
      <c r="B412" s="305" t="s">
        <v>410</v>
      </c>
      <c r="C412" s="154" t="s">
        <v>391</v>
      </c>
      <c r="D412" s="154" t="s">
        <v>392</v>
      </c>
      <c r="E412" s="154" t="s">
        <v>393</v>
      </c>
      <c r="F412" s="154" t="s">
        <v>394</v>
      </c>
      <c r="G412" s="152">
        <v>4</v>
      </c>
    </row>
    <row r="413" spans="1:7" ht="39.75" customHeight="1" x14ac:dyDescent="0.2">
      <c r="A413" s="303"/>
      <c r="B413" s="305"/>
      <c r="C413" s="168" t="s">
        <v>677</v>
      </c>
      <c r="D413" s="165"/>
      <c r="E413" s="165"/>
      <c r="F413" s="154"/>
      <c r="G413" s="152">
        <v>4</v>
      </c>
    </row>
    <row r="414" spans="1:7" ht="39.75" customHeight="1" x14ac:dyDescent="0.2">
      <c r="A414" s="153"/>
      <c r="B414" s="156"/>
      <c r="C414" s="157"/>
      <c r="D414" s="169"/>
      <c r="E414" s="169"/>
      <c r="F414" s="153"/>
      <c r="G414" s="152">
        <v>4</v>
      </c>
    </row>
    <row r="415" spans="1:7" ht="33" customHeight="1" x14ac:dyDescent="0.2">
      <c r="A415" s="153" t="s">
        <v>436</v>
      </c>
      <c r="B415" s="467" t="s">
        <v>683</v>
      </c>
      <c r="C415" s="467"/>
      <c r="D415" s="467"/>
      <c r="E415" s="467"/>
      <c r="F415" s="467"/>
      <c r="G415" s="152">
        <v>4</v>
      </c>
    </row>
    <row r="416" spans="1:7" ht="39.75" customHeight="1" x14ac:dyDescent="0.2">
      <c r="A416" s="154">
        <v>1</v>
      </c>
      <c r="B416" s="166" t="s">
        <v>397</v>
      </c>
      <c r="C416" s="307" t="s">
        <v>18</v>
      </c>
      <c r="D416" s="307"/>
      <c r="E416" s="307"/>
      <c r="F416" s="307"/>
      <c r="G416" s="152">
        <v>4</v>
      </c>
    </row>
    <row r="417" spans="1:7" ht="32.25" customHeight="1" x14ac:dyDescent="0.2">
      <c r="A417" s="154">
        <v>2</v>
      </c>
      <c r="B417" s="166" t="s">
        <v>399</v>
      </c>
      <c r="C417" s="468">
        <f>SUM(F420:F420)</f>
        <v>150</v>
      </c>
      <c r="D417" s="468"/>
      <c r="E417" s="468"/>
      <c r="F417" s="468"/>
      <c r="G417" s="152">
        <v>4</v>
      </c>
    </row>
    <row r="418" spans="1:7" ht="39.75" customHeight="1" x14ac:dyDescent="0.2">
      <c r="A418" s="154">
        <v>3</v>
      </c>
      <c r="B418" s="166" t="s">
        <v>400</v>
      </c>
      <c r="C418" s="307" t="s">
        <v>684</v>
      </c>
      <c r="D418" s="307"/>
      <c r="E418" s="307"/>
      <c r="F418" s="307"/>
      <c r="G418" s="152">
        <v>4</v>
      </c>
    </row>
    <row r="419" spans="1:7" ht="31.5" customHeight="1" x14ac:dyDescent="0.2">
      <c r="A419" s="154">
        <v>4</v>
      </c>
      <c r="B419" s="166" t="s">
        <v>402</v>
      </c>
      <c r="C419" s="307" t="s">
        <v>685</v>
      </c>
      <c r="D419" s="307"/>
      <c r="E419" s="307"/>
      <c r="F419" s="307"/>
      <c r="G419" s="152">
        <v>4</v>
      </c>
    </row>
    <row r="420" spans="1:7" ht="36" customHeight="1" x14ac:dyDescent="0.2">
      <c r="A420" s="154">
        <v>5</v>
      </c>
      <c r="B420" s="166" t="s">
        <v>404</v>
      </c>
      <c r="C420" s="484" t="s">
        <v>358</v>
      </c>
      <c r="D420" s="484"/>
      <c r="E420" s="484"/>
      <c r="F420" s="164">
        <v>150</v>
      </c>
      <c r="G420" s="152">
        <v>4</v>
      </c>
    </row>
    <row r="421" spans="1:7" ht="36" customHeight="1" x14ac:dyDescent="0.2">
      <c r="A421" s="154">
        <v>6</v>
      </c>
      <c r="B421" s="166" t="s">
        <v>408</v>
      </c>
      <c r="C421" s="307" t="s">
        <v>686</v>
      </c>
      <c r="D421" s="307"/>
      <c r="E421" s="307"/>
      <c r="F421" s="307"/>
      <c r="G421" s="152">
        <v>4</v>
      </c>
    </row>
    <row r="422" spans="1:7" ht="39.75" customHeight="1" x14ac:dyDescent="0.2">
      <c r="A422" s="303">
        <v>7</v>
      </c>
      <c r="B422" s="305" t="s">
        <v>410</v>
      </c>
      <c r="C422" s="154" t="s">
        <v>391</v>
      </c>
      <c r="D422" s="154" t="s">
        <v>392</v>
      </c>
      <c r="E422" s="154" t="s">
        <v>393</v>
      </c>
      <c r="F422" s="154" t="s">
        <v>394</v>
      </c>
      <c r="G422" s="152">
        <v>4</v>
      </c>
    </row>
    <row r="423" spans="1:7" ht="39.75" customHeight="1" x14ac:dyDescent="0.2">
      <c r="A423" s="303"/>
      <c r="B423" s="305"/>
      <c r="C423" s="168" t="s">
        <v>677</v>
      </c>
      <c r="D423" s="165"/>
      <c r="E423" s="165"/>
      <c r="F423" s="154"/>
      <c r="G423" s="152">
        <v>4</v>
      </c>
    </row>
    <row r="424" spans="1:7" ht="39.75" customHeight="1" x14ac:dyDescent="0.2">
      <c r="A424" s="153"/>
      <c r="B424" s="156"/>
      <c r="C424" s="157"/>
      <c r="D424" s="169"/>
      <c r="E424" s="169"/>
      <c r="F424" s="153"/>
      <c r="G424" s="152">
        <v>4</v>
      </c>
    </row>
    <row r="425" spans="1:7" ht="39.75" customHeight="1" x14ac:dyDescent="0.2">
      <c r="A425" s="153" t="s">
        <v>687</v>
      </c>
      <c r="B425" s="467" t="s">
        <v>1104</v>
      </c>
      <c r="C425" s="467"/>
      <c r="D425" s="467"/>
      <c r="E425" s="467"/>
      <c r="F425" s="467"/>
      <c r="G425" s="152">
        <v>4</v>
      </c>
    </row>
    <row r="426" spans="1:7" ht="39.75" customHeight="1" x14ac:dyDescent="0.2">
      <c r="A426" s="154">
        <v>1</v>
      </c>
      <c r="B426" s="166" t="s">
        <v>397</v>
      </c>
      <c r="C426" s="307" t="s">
        <v>18</v>
      </c>
      <c r="D426" s="307"/>
      <c r="E426" s="307"/>
      <c r="F426" s="307"/>
      <c r="G426" s="152">
        <v>4</v>
      </c>
    </row>
    <row r="427" spans="1:7" ht="39.75" customHeight="1" x14ac:dyDescent="0.2">
      <c r="A427" s="154">
        <v>2</v>
      </c>
      <c r="B427" s="166" t="s">
        <v>399</v>
      </c>
      <c r="C427" s="468">
        <f>SUM(F430:F430)</f>
        <v>250</v>
      </c>
      <c r="D427" s="468"/>
      <c r="E427" s="468"/>
      <c r="F427" s="468"/>
      <c r="G427" s="152">
        <v>4</v>
      </c>
    </row>
    <row r="428" spans="1:7" ht="141.75" customHeight="1" x14ac:dyDescent="0.2">
      <c r="A428" s="154">
        <v>3</v>
      </c>
      <c r="B428" s="166" t="s">
        <v>400</v>
      </c>
      <c r="C428" s="307" t="s">
        <v>688</v>
      </c>
      <c r="D428" s="307"/>
      <c r="E428" s="307"/>
      <c r="F428" s="307"/>
      <c r="G428" s="152">
        <v>4</v>
      </c>
    </row>
    <row r="429" spans="1:7" ht="39.75" customHeight="1" x14ac:dyDescent="0.2">
      <c r="A429" s="154">
        <v>4</v>
      </c>
      <c r="B429" s="166" t="s">
        <v>402</v>
      </c>
      <c r="C429" s="307" t="s">
        <v>689</v>
      </c>
      <c r="D429" s="307"/>
      <c r="E429" s="307"/>
      <c r="F429" s="307"/>
      <c r="G429" s="152">
        <v>4</v>
      </c>
    </row>
    <row r="430" spans="1:7" ht="39.75" customHeight="1" x14ac:dyDescent="0.2">
      <c r="A430" s="154">
        <v>5</v>
      </c>
      <c r="B430" s="166" t="s">
        <v>404</v>
      </c>
      <c r="C430" s="484" t="s">
        <v>328</v>
      </c>
      <c r="D430" s="484"/>
      <c r="E430" s="484"/>
      <c r="F430" s="164">
        <v>250</v>
      </c>
      <c r="G430" s="152">
        <v>4</v>
      </c>
    </row>
    <row r="431" spans="1:7" ht="39.75" customHeight="1" x14ac:dyDescent="0.2">
      <c r="A431" s="154">
        <v>6</v>
      </c>
      <c r="B431" s="166" t="s">
        <v>408</v>
      </c>
      <c r="C431" s="307" t="s">
        <v>690</v>
      </c>
      <c r="D431" s="307"/>
      <c r="E431" s="307"/>
      <c r="F431" s="307"/>
      <c r="G431" s="152">
        <v>4</v>
      </c>
    </row>
    <row r="432" spans="1:7" ht="39.75" customHeight="1" x14ac:dyDescent="0.2">
      <c r="A432" s="303">
        <v>7</v>
      </c>
      <c r="B432" s="305" t="s">
        <v>410</v>
      </c>
      <c r="C432" s="154" t="s">
        <v>391</v>
      </c>
      <c r="D432" s="154" t="s">
        <v>392</v>
      </c>
      <c r="E432" s="154" t="s">
        <v>393</v>
      </c>
      <c r="F432" s="154" t="s">
        <v>394</v>
      </c>
      <c r="G432" s="152">
        <v>4</v>
      </c>
    </row>
    <row r="433" spans="1:7" ht="30.75" customHeight="1" x14ac:dyDescent="0.2">
      <c r="A433" s="303"/>
      <c r="B433" s="305"/>
      <c r="C433" s="168" t="s">
        <v>677</v>
      </c>
      <c r="D433" s="165"/>
      <c r="E433" s="165"/>
      <c r="F433" s="154"/>
      <c r="G433" s="152">
        <v>4</v>
      </c>
    </row>
    <row r="434" spans="1:7" ht="30.75" customHeight="1" x14ac:dyDescent="0.2">
      <c r="A434" s="153"/>
      <c r="B434" s="156"/>
      <c r="C434" s="157"/>
      <c r="D434" s="169"/>
      <c r="E434" s="169"/>
      <c r="F434" s="153"/>
      <c r="G434" s="152">
        <v>4</v>
      </c>
    </row>
    <row r="435" spans="1:7" ht="36" customHeight="1" x14ac:dyDescent="0.2">
      <c r="A435" s="153" t="s">
        <v>691</v>
      </c>
      <c r="B435" s="467" t="s">
        <v>692</v>
      </c>
      <c r="C435" s="467"/>
      <c r="D435" s="467"/>
      <c r="E435" s="467"/>
      <c r="F435" s="467"/>
      <c r="G435" s="152">
        <v>4</v>
      </c>
    </row>
    <row r="436" spans="1:7" ht="52.5" customHeight="1" x14ac:dyDescent="0.2">
      <c r="A436" s="199">
        <v>1</v>
      </c>
      <c r="B436" s="170" t="s">
        <v>397</v>
      </c>
      <c r="C436" s="307" t="s">
        <v>639</v>
      </c>
      <c r="D436" s="307"/>
      <c r="E436" s="307"/>
      <c r="F436" s="307"/>
      <c r="G436" s="152">
        <v>4</v>
      </c>
    </row>
    <row r="437" spans="1:7" ht="36" customHeight="1" x14ac:dyDescent="0.2">
      <c r="A437" s="199">
        <v>2</v>
      </c>
      <c r="B437" s="170" t="s">
        <v>399</v>
      </c>
      <c r="C437" s="518">
        <f>SUM(F440:F471)</f>
        <v>962</v>
      </c>
      <c r="D437" s="519"/>
      <c r="E437" s="519"/>
      <c r="F437" s="520"/>
      <c r="G437" s="152">
        <v>4</v>
      </c>
    </row>
    <row r="438" spans="1:7" ht="78.75" customHeight="1" x14ac:dyDescent="0.2">
      <c r="A438" s="199">
        <v>3</v>
      </c>
      <c r="B438" s="170" t="s">
        <v>400</v>
      </c>
      <c r="C438" s="522" t="s">
        <v>1141</v>
      </c>
      <c r="D438" s="522"/>
      <c r="E438" s="522"/>
      <c r="F438" s="522"/>
      <c r="G438" s="152">
        <v>4</v>
      </c>
    </row>
    <row r="439" spans="1:7" ht="32.25" customHeight="1" x14ac:dyDescent="0.2">
      <c r="A439" s="199">
        <v>4</v>
      </c>
      <c r="B439" s="170" t="s">
        <v>402</v>
      </c>
      <c r="C439" s="307" t="s">
        <v>693</v>
      </c>
      <c r="D439" s="307"/>
      <c r="E439" s="307"/>
      <c r="F439" s="307"/>
      <c r="G439" s="152">
        <v>4</v>
      </c>
    </row>
    <row r="440" spans="1:7" ht="47.25" customHeight="1" x14ac:dyDescent="0.2">
      <c r="A440" s="507">
        <v>5</v>
      </c>
      <c r="B440" s="305" t="s">
        <v>404</v>
      </c>
      <c r="C440" s="497" t="s">
        <v>1038</v>
      </c>
      <c r="D440" s="497"/>
      <c r="E440" s="497"/>
      <c r="F440" s="200">
        <v>10</v>
      </c>
      <c r="G440" s="152">
        <v>4</v>
      </c>
    </row>
    <row r="441" spans="1:7" ht="34.5" customHeight="1" x14ac:dyDescent="0.2">
      <c r="A441" s="507"/>
      <c r="B441" s="305"/>
      <c r="C441" s="497" t="s">
        <v>1039</v>
      </c>
      <c r="D441" s="497"/>
      <c r="E441" s="497"/>
      <c r="F441" s="200">
        <v>6</v>
      </c>
      <c r="G441" s="152">
        <v>4</v>
      </c>
    </row>
    <row r="442" spans="1:7" ht="48" customHeight="1" x14ac:dyDescent="0.2">
      <c r="A442" s="507"/>
      <c r="B442" s="305"/>
      <c r="C442" s="497" t="s">
        <v>1040</v>
      </c>
      <c r="D442" s="497"/>
      <c r="E442" s="497"/>
      <c r="F442" s="200">
        <v>6.5</v>
      </c>
      <c r="G442" s="152">
        <v>4</v>
      </c>
    </row>
    <row r="443" spans="1:7" ht="49.5" customHeight="1" x14ac:dyDescent="0.2">
      <c r="A443" s="507"/>
      <c r="B443" s="305"/>
      <c r="C443" s="497" t="s">
        <v>1041</v>
      </c>
      <c r="D443" s="497"/>
      <c r="E443" s="497"/>
      <c r="F443" s="200">
        <v>5</v>
      </c>
      <c r="G443" s="152">
        <v>4</v>
      </c>
    </row>
    <row r="444" spans="1:7" ht="49.5" customHeight="1" x14ac:dyDescent="0.2">
      <c r="A444" s="507"/>
      <c r="B444" s="305"/>
      <c r="C444" s="497" t="s">
        <v>1042</v>
      </c>
      <c r="D444" s="497"/>
      <c r="E444" s="497"/>
      <c r="F444" s="200">
        <v>3</v>
      </c>
      <c r="G444" s="152">
        <v>4</v>
      </c>
    </row>
    <row r="445" spans="1:7" ht="33" customHeight="1" x14ac:dyDescent="0.2">
      <c r="A445" s="507"/>
      <c r="B445" s="305"/>
      <c r="C445" s="497" t="s">
        <v>1043</v>
      </c>
      <c r="D445" s="497"/>
      <c r="E445" s="497"/>
      <c r="F445" s="200">
        <v>6</v>
      </c>
      <c r="G445" s="152">
        <v>4</v>
      </c>
    </row>
    <row r="446" spans="1:7" ht="33" customHeight="1" x14ac:dyDescent="0.2">
      <c r="A446" s="507"/>
      <c r="B446" s="305"/>
      <c r="C446" s="497" t="s">
        <v>1044</v>
      </c>
      <c r="D446" s="497"/>
      <c r="E446" s="497"/>
      <c r="F446" s="200">
        <v>5</v>
      </c>
      <c r="G446" s="152">
        <v>4</v>
      </c>
    </row>
    <row r="447" spans="1:7" ht="21.75" customHeight="1" x14ac:dyDescent="0.2">
      <c r="A447" s="507"/>
      <c r="B447" s="305"/>
      <c r="C447" s="497" t="s">
        <v>1045</v>
      </c>
      <c r="D447" s="497"/>
      <c r="E447" s="497"/>
      <c r="F447" s="200">
        <v>6</v>
      </c>
      <c r="G447" s="152">
        <v>4</v>
      </c>
    </row>
    <row r="448" spans="1:7" ht="21.75" customHeight="1" x14ac:dyDescent="0.2">
      <c r="A448" s="507"/>
      <c r="B448" s="305"/>
      <c r="C448" s="497" t="s">
        <v>1046</v>
      </c>
      <c r="D448" s="497"/>
      <c r="E448" s="497"/>
      <c r="F448" s="200">
        <v>7</v>
      </c>
      <c r="G448" s="152">
        <v>4</v>
      </c>
    </row>
    <row r="449" spans="1:7" ht="33" customHeight="1" x14ac:dyDescent="0.2">
      <c r="A449" s="507"/>
      <c r="B449" s="305"/>
      <c r="C449" s="497" t="s">
        <v>1047</v>
      </c>
      <c r="D449" s="497"/>
      <c r="E449" s="497"/>
      <c r="F449" s="200">
        <v>5</v>
      </c>
      <c r="G449" s="152">
        <v>4</v>
      </c>
    </row>
    <row r="450" spans="1:7" ht="35.25" customHeight="1" x14ac:dyDescent="0.2">
      <c r="A450" s="507"/>
      <c r="B450" s="305"/>
      <c r="C450" s="497" t="s">
        <v>1048</v>
      </c>
      <c r="D450" s="497"/>
      <c r="E450" s="497"/>
      <c r="F450" s="200">
        <v>3</v>
      </c>
      <c r="G450" s="152">
        <v>4</v>
      </c>
    </row>
    <row r="451" spans="1:7" ht="21.75" customHeight="1" x14ac:dyDescent="0.2">
      <c r="A451" s="507"/>
      <c r="B451" s="305"/>
      <c r="C451" s="497" t="s">
        <v>1049</v>
      </c>
      <c r="D451" s="497"/>
      <c r="E451" s="497"/>
      <c r="F451" s="200">
        <v>5</v>
      </c>
      <c r="G451" s="152">
        <v>4</v>
      </c>
    </row>
    <row r="452" spans="1:7" ht="21.75" customHeight="1" x14ac:dyDescent="0.2">
      <c r="A452" s="507"/>
      <c r="B452" s="305"/>
      <c r="C452" s="497" t="s">
        <v>1050</v>
      </c>
      <c r="D452" s="497"/>
      <c r="E452" s="497"/>
      <c r="F452" s="200">
        <v>20</v>
      </c>
      <c r="G452" s="152">
        <v>4</v>
      </c>
    </row>
    <row r="453" spans="1:7" ht="33.75" customHeight="1" x14ac:dyDescent="0.2">
      <c r="A453" s="507"/>
      <c r="B453" s="305"/>
      <c r="C453" s="497" t="s">
        <v>1051</v>
      </c>
      <c r="D453" s="497"/>
      <c r="E453" s="497"/>
      <c r="F453" s="200">
        <v>5</v>
      </c>
      <c r="G453" s="152">
        <v>4</v>
      </c>
    </row>
    <row r="454" spans="1:7" ht="45.75" customHeight="1" x14ac:dyDescent="0.2">
      <c r="A454" s="507"/>
      <c r="B454" s="305"/>
      <c r="C454" s="497" t="s">
        <v>1052</v>
      </c>
      <c r="D454" s="497"/>
      <c r="E454" s="497"/>
      <c r="F454" s="200">
        <v>8</v>
      </c>
      <c r="G454" s="152">
        <v>4</v>
      </c>
    </row>
    <row r="455" spans="1:7" ht="38.25" customHeight="1" x14ac:dyDescent="0.2">
      <c r="A455" s="507"/>
      <c r="B455" s="305"/>
      <c r="C455" s="508" t="s">
        <v>1053</v>
      </c>
      <c r="D455" s="509"/>
      <c r="E455" s="510"/>
      <c r="F455" s="200">
        <v>5</v>
      </c>
      <c r="G455" s="152">
        <v>4</v>
      </c>
    </row>
    <row r="456" spans="1:7" ht="26.25" customHeight="1" x14ac:dyDescent="0.2">
      <c r="A456" s="507"/>
      <c r="B456" s="305"/>
      <c r="C456" s="508" t="s">
        <v>1054</v>
      </c>
      <c r="D456" s="509"/>
      <c r="E456" s="510"/>
      <c r="F456" s="200">
        <v>5</v>
      </c>
      <c r="G456" s="152">
        <v>4</v>
      </c>
    </row>
    <row r="457" spans="1:7" ht="21.75" customHeight="1" x14ac:dyDescent="0.2">
      <c r="A457" s="507"/>
      <c r="B457" s="305"/>
      <c r="C457" s="497" t="s">
        <v>694</v>
      </c>
      <c r="D457" s="497"/>
      <c r="E457" s="497"/>
      <c r="F457" s="200">
        <v>30</v>
      </c>
      <c r="G457" s="152">
        <v>4</v>
      </c>
    </row>
    <row r="458" spans="1:7" ht="65.25" customHeight="1" x14ac:dyDescent="0.2">
      <c r="A458" s="507"/>
      <c r="B458" s="305"/>
      <c r="C458" s="497" t="s">
        <v>695</v>
      </c>
      <c r="D458" s="497"/>
      <c r="E458" s="497"/>
      <c r="F458" s="201">
        <v>8</v>
      </c>
      <c r="G458" s="152">
        <v>4</v>
      </c>
    </row>
    <row r="459" spans="1:7" ht="36" customHeight="1" x14ac:dyDescent="0.2">
      <c r="A459" s="507"/>
      <c r="B459" s="305"/>
      <c r="C459" s="497" t="s">
        <v>696</v>
      </c>
      <c r="D459" s="497"/>
      <c r="E459" s="497"/>
      <c r="F459" s="201">
        <v>10</v>
      </c>
      <c r="G459" s="152">
        <v>4</v>
      </c>
    </row>
    <row r="460" spans="1:7" ht="36" customHeight="1" x14ac:dyDescent="0.2">
      <c r="A460" s="507"/>
      <c r="B460" s="305"/>
      <c r="C460" s="497" t="s">
        <v>697</v>
      </c>
      <c r="D460" s="497"/>
      <c r="E460" s="497"/>
      <c r="F460" s="201">
        <v>25</v>
      </c>
      <c r="G460" s="152">
        <v>4</v>
      </c>
    </row>
    <row r="461" spans="1:7" ht="61.5" customHeight="1" x14ac:dyDescent="0.2">
      <c r="A461" s="507"/>
      <c r="B461" s="305"/>
      <c r="C461" s="508" t="s">
        <v>698</v>
      </c>
      <c r="D461" s="509"/>
      <c r="E461" s="510"/>
      <c r="F461" s="201">
        <v>8</v>
      </c>
      <c r="G461" s="152">
        <v>4</v>
      </c>
    </row>
    <row r="462" spans="1:7" ht="19.5" customHeight="1" x14ac:dyDescent="0.2">
      <c r="A462" s="507"/>
      <c r="B462" s="305"/>
      <c r="C462" s="497" t="s">
        <v>700</v>
      </c>
      <c r="D462" s="497"/>
      <c r="E462" s="497"/>
      <c r="F462" s="201">
        <v>8</v>
      </c>
      <c r="G462" s="152">
        <v>4</v>
      </c>
    </row>
    <row r="463" spans="1:7" ht="19.5" customHeight="1" x14ac:dyDescent="0.2">
      <c r="A463" s="507"/>
      <c r="B463" s="305"/>
      <c r="C463" s="497" t="s">
        <v>701</v>
      </c>
      <c r="D463" s="497"/>
      <c r="E463" s="497"/>
      <c r="F463" s="201">
        <v>64.5</v>
      </c>
      <c r="G463" s="152">
        <v>4</v>
      </c>
    </row>
    <row r="464" spans="1:7" ht="19.5" customHeight="1" x14ac:dyDescent="0.2">
      <c r="A464" s="507"/>
      <c r="B464" s="305"/>
      <c r="C464" s="497" t="s">
        <v>702</v>
      </c>
      <c r="D464" s="497"/>
      <c r="E464" s="497"/>
      <c r="F464" s="201">
        <v>36</v>
      </c>
      <c r="G464" s="152">
        <v>4</v>
      </c>
    </row>
    <row r="465" spans="1:7" ht="50.25" customHeight="1" x14ac:dyDescent="0.2">
      <c r="A465" s="507"/>
      <c r="B465" s="305"/>
      <c r="C465" s="508" t="s">
        <v>703</v>
      </c>
      <c r="D465" s="509"/>
      <c r="E465" s="510"/>
      <c r="F465" s="201">
        <v>10</v>
      </c>
      <c r="G465" s="152">
        <v>4</v>
      </c>
    </row>
    <row r="466" spans="1:7" ht="65.25" customHeight="1" x14ac:dyDescent="0.2">
      <c r="A466" s="507"/>
      <c r="B466" s="305"/>
      <c r="C466" s="508" t="s">
        <v>1067</v>
      </c>
      <c r="D466" s="509"/>
      <c r="E466" s="510"/>
      <c r="F466" s="201">
        <v>60</v>
      </c>
      <c r="G466" s="152">
        <v>4</v>
      </c>
    </row>
    <row r="467" spans="1:7" ht="62.25" customHeight="1" x14ac:dyDescent="0.2">
      <c r="A467" s="507"/>
      <c r="B467" s="305"/>
      <c r="C467" s="497" t="s">
        <v>1055</v>
      </c>
      <c r="D467" s="497"/>
      <c r="E467" s="497"/>
      <c r="F467" s="201">
        <v>550</v>
      </c>
      <c r="G467" s="152">
        <v>4</v>
      </c>
    </row>
    <row r="468" spans="1:7" ht="22.5" customHeight="1" x14ac:dyDescent="0.2">
      <c r="A468" s="507"/>
      <c r="B468" s="305"/>
      <c r="C468" s="497" t="s">
        <v>704</v>
      </c>
      <c r="D468" s="497"/>
      <c r="E468" s="497"/>
      <c r="F468" s="201">
        <v>7</v>
      </c>
      <c r="G468" s="152">
        <v>4</v>
      </c>
    </row>
    <row r="469" spans="1:7" ht="32.25" customHeight="1" x14ac:dyDescent="0.2">
      <c r="A469" s="507"/>
      <c r="B469" s="305"/>
      <c r="C469" s="497" t="s">
        <v>705</v>
      </c>
      <c r="D469" s="497"/>
      <c r="E469" s="497"/>
      <c r="F469" s="201">
        <v>10</v>
      </c>
      <c r="G469" s="152">
        <v>4</v>
      </c>
    </row>
    <row r="470" spans="1:7" ht="19.5" customHeight="1" x14ac:dyDescent="0.2">
      <c r="A470" s="507"/>
      <c r="B470" s="305"/>
      <c r="C470" s="497" t="s">
        <v>699</v>
      </c>
      <c r="D470" s="497"/>
      <c r="E470" s="497"/>
      <c r="F470" s="201">
        <v>10</v>
      </c>
      <c r="G470" s="152">
        <v>4</v>
      </c>
    </row>
    <row r="471" spans="1:7" ht="19.5" customHeight="1" x14ac:dyDescent="0.2">
      <c r="A471" s="507"/>
      <c r="B471" s="305"/>
      <c r="C471" s="497" t="s">
        <v>659</v>
      </c>
      <c r="D471" s="497"/>
      <c r="E471" s="497"/>
      <c r="F471" s="201">
        <v>15</v>
      </c>
      <c r="G471" s="152">
        <v>4</v>
      </c>
    </row>
    <row r="472" spans="1:7" ht="36" customHeight="1" x14ac:dyDescent="0.2">
      <c r="A472" s="154">
        <v>6</v>
      </c>
      <c r="B472" s="166" t="s">
        <v>408</v>
      </c>
      <c r="C472" s="307" t="s">
        <v>706</v>
      </c>
      <c r="D472" s="307"/>
      <c r="E472" s="307"/>
      <c r="F472" s="307"/>
      <c r="G472" s="152">
        <v>4</v>
      </c>
    </row>
    <row r="473" spans="1:7" ht="36" customHeight="1" x14ac:dyDescent="0.2">
      <c r="A473" s="303">
        <v>7</v>
      </c>
      <c r="B473" s="305" t="s">
        <v>410</v>
      </c>
      <c r="C473" s="154" t="s">
        <v>391</v>
      </c>
      <c r="D473" s="154" t="s">
        <v>392</v>
      </c>
      <c r="E473" s="154" t="s">
        <v>393</v>
      </c>
      <c r="F473" s="154" t="s">
        <v>394</v>
      </c>
      <c r="G473" s="152">
        <v>4</v>
      </c>
    </row>
    <row r="474" spans="1:7" ht="47.25" customHeight="1" x14ac:dyDescent="0.2">
      <c r="A474" s="303"/>
      <c r="B474" s="305"/>
      <c r="C474" s="168" t="s">
        <v>707</v>
      </c>
      <c r="D474" s="165"/>
      <c r="E474" s="165"/>
      <c r="F474" s="165"/>
      <c r="G474" s="152">
        <v>4</v>
      </c>
    </row>
    <row r="475" spans="1:7" ht="31.5" customHeight="1" x14ac:dyDescent="0.2">
      <c r="A475" s="303"/>
      <c r="B475" s="305"/>
      <c r="C475" s="168" t="s">
        <v>661</v>
      </c>
      <c r="D475" s="165"/>
      <c r="E475" s="165"/>
      <c r="F475" s="165"/>
      <c r="G475" s="152">
        <v>4</v>
      </c>
    </row>
    <row r="476" spans="1:7" ht="24" customHeight="1" x14ac:dyDescent="0.2">
      <c r="A476" s="153"/>
      <c r="B476" s="156"/>
      <c r="C476" s="198"/>
      <c r="D476" s="169"/>
      <c r="E476" s="169"/>
      <c r="F476" s="153"/>
      <c r="G476" s="152">
        <v>4</v>
      </c>
    </row>
    <row r="477" spans="1:7" ht="42" customHeight="1" x14ac:dyDescent="0.2">
      <c r="A477" s="153" t="s">
        <v>708</v>
      </c>
      <c r="B477" s="306" t="s">
        <v>709</v>
      </c>
      <c r="C477" s="306"/>
      <c r="D477" s="306"/>
      <c r="E477" s="306"/>
      <c r="F477" s="306"/>
      <c r="G477" s="152">
        <v>4</v>
      </c>
    </row>
    <row r="478" spans="1:7" ht="39.75" customHeight="1" x14ac:dyDescent="0.2">
      <c r="A478" s="154">
        <v>1</v>
      </c>
      <c r="B478" s="166" t="s">
        <v>397</v>
      </c>
      <c r="C478" s="307" t="s">
        <v>487</v>
      </c>
      <c r="D478" s="307"/>
      <c r="E478" s="307"/>
      <c r="F478" s="307"/>
      <c r="G478" s="152">
        <v>4</v>
      </c>
    </row>
    <row r="479" spans="1:7" ht="36.75" customHeight="1" x14ac:dyDescent="0.2">
      <c r="A479" s="154">
        <v>2</v>
      </c>
      <c r="B479" s="166" t="s">
        <v>399</v>
      </c>
      <c r="C479" s="468">
        <f>SUM(F482:F485)</f>
        <v>370</v>
      </c>
      <c r="D479" s="468"/>
      <c r="E479" s="468"/>
      <c r="F479" s="468"/>
      <c r="G479" s="152">
        <v>4</v>
      </c>
    </row>
    <row r="480" spans="1:7" ht="108" customHeight="1" x14ac:dyDescent="0.2">
      <c r="A480" s="154">
        <v>3</v>
      </c>
      <c r="B480" s="166" t="s">
        <v>400</v>
      </c>
      <c r="C480" s="307" t="s">
        <v>710</v>
      </c>
      <c r="D480" s="307"/>
      <c r="E480" s="307"/>
      <c r="F480" s="307"/>
      <c r="G480" s="152">
        <v>4</v>
      </c>
    </row>
    <row r="481" spans="1:7" ht="47.25" customHeight="1" x14ac:dyDescent="0.2">
      <c r="A481" s="154">
        <v>4</v>
      </c>
      <c r="B481" s="166" t="s">
        <v>402</v>
      </c>
      <c r="C481" s="307" t="s">
        <v>711</v>
      </c>
      <c r="D481" s="307"/>
      <c r="E481" s="307"/>
      <c r="F481" s="307"/>
      <c r="G481" s="152">
        <v>4</v>
      </c>
    </row>
    <row r="482" spans="1:7" ht="32.25" customHeight="1" x14ac:dyDescent="0.2">
      <c r="A482" s="303">
        <v>5</v>
      </c>
      <c r="B482" s="304" t="s">
        <v>404</v>
      </c>
      <c r="C482" s="469" t="s">
        <v>712</v>
      </c>
      <c r="D482" s="469"/>
      <c r="E482" s="469"/>
      <c r="F482" s="164">
        <v>70</v>
      </c>
      <c r="G482" s="152">
        <v>4</v>
      </c>
    </row>
    <row r="483" spans="1:7" ht="34.5" customHeight="1" x14ac:dyDescent="0.2">
      <c r="A483" s="303"/>
      <c r="B483" s="304"/>
      <c r="C483" s="309" t="s">
        <v>713</v>
      </c>
      <c r="D483" s="309"/>
      <c r="E483" s="309"/>
      <c r="F483" s="164">
        <v>100</v>
      </c>
      <c r="G483" s="152">
        <v>4</v>
      </c>
    </row>
    <row r="484" spans="1:7" ht="34.5" customHeight="1" x14ac:dyDescent="0.2">
      <c r="A484" s="303"/>
      <c r="B484" s="304"/>
      <c r="C484" s="363" t="s">
        <v>1066</v>
      </c>
      <c r="D484" s="364"/>
      <c r="E484" s="365"/>
      <c r="F484" s="164">
        <v>200</v>
      </c>
      <c r="G484" s="152">
        <v>4</v>
      </c>
    </row>
    <row r="485" spans="1:7" ht="21.75" customHeight="1" x14ac:dyDescent="0.2">
      <c r="A485" s="303"/>
      <c r="B485" s="304"/>
      <c r="C485" s="309" t="s">
        <v>407</v>
      </c>
      <c r="D485" s="309"/>
      <c r="E485" s="309"/>
      <c r="F485" s="164">
        <v>0</v>
      </c>
      <c r="G485" s="152">
        <v>4</v>
      </c>
    </row>
    <row r="486" spans="1:7" ht="38.25" customHeight="1" x14ac:dyDescent="0.2">
      <c r="A486" s="154">
        <v>6</v>
      </c>
      <c r="B486" s="166" t="s">
        <v>408</v>
      </c>
      <c r="C486" s="307" t="s">
        <v>714</v>
      </c>
      <c r="D486" s="307"/>
      <c r="E486" s="307"/>
      <c r="F486" s="307"/>
      <c r="G486" s="152">
        <v>4</v>
      </c>
    </row>
    <row r="487" spans="1:7" ht="36" customHeight="1" x14ac:dyDescent="0.2">
      <c r="A487" s="312">
        <v>7</v>
      </c>
      <c r="B487" s="314" t="s">
        <v>410</v>
      </c>
      <c r="C487" s="154" t="s">
        <v>391</v>
      </c>
      <c r="D487" s="154" t="s">
        <v>392</v>
      </c>
      <c r="E487" s="154" t="s">
        <v>393</v>
      </c>
      <c r="F487" s="154" t="s">
        <v>394</v>
      </c>
      <c r="G487" s="152">
        <v>4</v>
      </c>
    </row>
    <row r="488" spans="1:7" ht="85.5" customHeight="1" x14ac:dyDescent="0.2">
      <c r="A488" s="313"/>
      <c r="B488" s="315"/>
      <c r="C488" s="165" t="s">
        <v>715</v>
      </c>
      <c r="D488" s="165">
        <v>450</v>
      </c>
      <c r="E488" s="204">
        <v>450</v>
      </c>
      <c r="F488" s="154"/>
      <c r="G488" s="152">
        <v>4</v>
      </c>
    </row>
    <row r="489" spans="1:7" ht="43.5" customHeight="1" x14ac:dyDescent="0.2">
      <c r="A489" s="153"/>
      <c r="B489" s="156"/>
      <c r="C489" s="169"/>
      <c r="D489" s="169"/>
      <c r="E489" s="205"/>
      <c r="F489" s="153"/>
      <c r="G489" s="152">
        <v>4</v>
      </c>
    </row>
    <row r="490" spans="1:7" ht="43.5" customHeight="1" x14ac:dyDescent="0.2">
      <c r="A490" s="153" t="s">
        <v>446</v>
      </c>
      <c r="B490" s="467" t="s">
        <v>716</v>
      </c>
      <c r="C490" s="467"/>
      <c r="D490" s="467"/>
      <c r="E490" s="467"/>
      <c r="F490" s="467"/>
      <c r="G490" s="152">
        <v>4</v>
      </c>
    </row>
    <row r="491" spans="1:7" ht="43.5" customHeight="1" x14ac:dyDescent="0.2">
      <c r="A491" s="154">
        <v>1</v>
      </c>
      <c r="B491" s="170" t="s">
        <v>381</v>
      </c>
      <c r="C491" s="307" t="s">
        <v>662</v>
      </c>
      <c r="D491" s="307"/>
      <c r="E491" s="307"/>
      <c r="F491" s="307"/>
      <c r="G491" s="152">
        <v>4</v>
      </c>
    </row>
    <row r="492" spans="1:7" ht="43.5" customHeight="1" x14ac:dyDescent="0.2">
      <c r="A492" s="154">
        <v>2</v>
      </c>
      <c r="B492" s="170" t="s">
        <v>383</v>
      </c>
      <c r="C492" s="521">
        <f>C501+C513+C529+C540</f>
        <v>6700</v>
      </c>
      <c r="D492" s="521"/>
      <c r="E492" s="521"/>
      <c r="F492" s="521"/>
      <c r="G492" s="152">
        <v>4</v>
      </c>
    </row>
    <row r="493" spans="1:7" ht="75.75" customHeight="1" x14ac:dyDescent="0.2">
      <c r="A493" s="154">
        <v>3</v>
      </c>
      <c r="B493" s="170" t="s">
        <v>384</v>
      </c>
      <c r="C493" s="307" t="s">
        <v>1142</v>
      </c>
      <c r="D493" s="307"/>
      <c r="E493" s="307"/>
      <c r="F493" s="307"/>
      <c r="G493" s="152">
        <v>4</v>
      </c>
    </row>
    <row r="494" spans="1:7" ht="38.25" customHeight="1" x14ac:dyDescent="0.2">
      <c r="A494" s="154">
        <v>4</v>
      </c>
      <c r="B494" s="170" t="s">
        <v>386</v>
      </c>
      <c r="C494" s="307" t="s">
        <v>717</v>
      </c>
      <c r="D494" s="307"/>
      <c r="E494" s="307"/>
      <c r="F494" s="307"/>
      <c r="G494" s="152">
        <v>4</v>
      </c>
    </row>
    <row r="495" spans="1:7" ht="32.25" customHeight="1" x14ac:dyDescent="0.2">
      <c r="A495" s="154">
        <v>6</v>
      </c>
      <c r="B495" s="166" t="s">
        <v>388</v>
      </c>
      <c r="C495" s="307" t="s">
        <v>718</v>
      </c>
      <c r="D495" s="307"/>
      <c r="E495" s="307"/>
      <c r="F495" s="307"/>
      <c r="G495" s="152">
        <v>4</v>
      </c>
    </row>
    <row r="496" spans="1:7" ht="43.5" customHeight="1" x14ac:dyDescent="0.2">
      <c r="A496" s="303">
        <v>7</v>
      </c>
      <c r="B496" s="305" t="s">
        <v>390</v>
      </c>
      <c r="C496" s="154" t="s">
        <v>391</v>
      </c>
      <c r="D496" s="154" t="s">
        <v>392</v>
      </c>
      <c r="E496" s="154" t="s">
        <v>393</v>
      </c>
      <c r="F496" s="154" t="s">
        <v>394</v>
      </c>
      <c r="G496" s="152">
        <v>4</v>
      </c>
    </row>
    <row r="497" spans="1:7" ht="43.5" customHeight="1" x14ac:dyDescent="0.2">
      <c r="A497" s="303"/>
      <c r="B497" s="305"/>
      <c r="C497" s="165" t="s">
        <v>719</v>
      </c>
      <c r="D497" s="165"/>
      <c r="E497" s="165"/>
      <c r="F497" s="165"/>
      <c r="G497" s="152">
        <v>4</v>
      </c>
    </row>
    <row r="498" spans="1:7" ht="35.25" customHeight="1" x14ac:dyDescent="0.2">
      <c r="A498" s="153"/>
      <c r="B498" s="156"/>
      <c r="C498" s="169"/>
      <c r="D498" s="169"/>
      <c r="E498" s="205"/>
      <c r="F498" s="153"/>
      <c r="G498" s="152">
        <v>4</v>
      </c>
    </row>
    <row r="499" spans="1:7" ht="41.25" customHeight="1" x14ac:dyDescent="0.2">
      <c r="A499" s="153" t="s">
        <v>452</v>
      </c>
      <c r="B499" s="467" t="s">
        <v>1105</v>
      </c>
      <c r="C499" s="467"/>
      <c r="D499" s="467"/>
      <c r="E499" s="467"/>
      <c r="F499" s="467"/>
      <c r="G499" s="152">
        <v>4</v>
      </c>
    </row>
    <row r="500" spans="1:7" ht="40.5" customHeight="1" x14ac:dyDescent="0.2">
      <c r="A500" s="154">
        <v>1</v>
      </c>
      <c r="B500" s="170" t="s">
        <v>397</v>
      </c>
      <c r="C500" s="307" t="s">
        <v>720</v>
      </c>
      <c r="D500" s="307"/>
      <c r="E500" s="307"/>
      <c r="F500" s="307"/>
      <c r="G500" s="152">
        <v>4</v>
      </c>
    </row>
    <row r="501" spans="1:7" ht="31.5" customHeight="1" x14ac:dyDescent="0.2">
      <c r="A501" s="154">
        <v>2</v>
      </c>
      <c r="B501" s="170" t="s">
        <v>399</v>
      </c>
      <c r="C501" s="521" t="s">
        <v>721</v>
      </c>
      <c r="D501" s="521"/>
      <c r="E501" s="521"/>
      <c r="F501" s="521"/>
      <c r="G501" s="152">
        <v>4</v>
      </c>
    </row>
    <row r="502" spans="1:7" ht="62.25" customHeight="1" x14ac:dyDescent="0.2">
      <c r="A502" s="154">
        <v>3</v>
      </c>
      <c r="B502" s="170" t="s">
        <v>400</v>
      </c>
      <c r="C502" s="307" t="s">
        <v>722</v>
      </c>
      <c r="D502" s="307"/>
      <c r="E502" s="307"/>
      <c r="F502" s="307"/>
      <c r="G502" s="152">
        <v>4</v>
      </c>
    </row>
    <row r="503" spans="1:7" ht="36.75" customHeight="1" x14ac:dyDescent="0.2">
      <c r="A503" s="154">
        <v>4</v>
      </c>
      <c r="B503" s="170" t="s">
        <v>402</v>
      </c>
      <c r="C503" s="307" t="s">
        <v>723</v>
      </c>
      <c r="D503" s="307"/>
      <c r="E503" s="307"/>
      <c r="F503" s="307"/>
      <c r="G503" s="152">
        <v>4</v>
      </c>
    </row>
    <row r="504" spans="1:7" ht="30" customHeight="1" x14ac:dyDescent="0.2">
      <c r="A504" s="154">
        <v>5</v>
      </c>
      <c r="B504" s="155" t="s">
        <v>404</v>
      </c>
      <c r="C504" s="484" t="s">
        <v>724</v>
      </c>
      <c r="D504" s="484"/>
      <c r="E504" s="484"/>
      <c r="F504" s="164" t="s">
        <v>721</v>
      </c>
      <c r="G504" s="152">
        <v>4</v>
      </c>
    </row>
    <row r="505" spans="1:7" ht="36" customHeight="1" x14ac:dyDescent="0.2">
      <c r="A505" s="154">
        <v>6</v>
      </c>
      <c r="B505" s="166" t="s">
        <v>408</v>
      </c>
      <c r="C505" s="307" t="s">
        <v>725</v>
      </c>
      <c r="D505" s="307"/>
      <c r="E505" s="307"/>
      <c r="F505" s="307"/>
      <c r="G505" s="152">
        <v>4</v>
      </c>
    </row>
    <row r="506" spans="1:7" ht="37.5" customHeight="1" x14ac:dyDescent="0.2">
      <c r="A506" s="303">
        <v>7</v>
      </c>
      <c r="B506" s="305" t="s">
        <v>410</v>
      </c>
      <c r="C506" s="154" t="s">
        <v>391</v>
      </c>
      <c r="D506" s="154" t="s">
        <v>392</v>
      </c>
      <c r="E506" s="154" t="s">
        <v>393</v>
      </c>
      <c r="F506" s="154" t="s">
        <v>394</v>
      </c>
      <c r="G506" s="152">
        <v>4</v>
      </c>
    </row>
    <row r="507" spans="1:7" ht="35.25" customHeight="1" x14ac:dyDescent="0.2">
      <c r="A507" s="303"/>
      <c r="B507" s="305"/>
      <c r="C507" s="165" t="s">
        <v>726</v>
      </c>
      <c r="D507" s="165">
        <v>18</v>
      </c>
      <c r="E507" s="165">
        <v>18</v>
      </c>
      <c r="F507" s="165" t="s">
        <v>534</v>
      </c>
      <c r="G507" s="152">
        <v>4</v>
      </c>
    </row>
    <row r="508" spans="1:7" ht="30" customHeight="1" x14ac:dyDescent="0.2">
      <c r="A508" s="303"/>
      <c r="B508" s="305"/>
      <c r="C508" s="171" t="s">
        <v>637</v>
      </c>
      <c r="D508" s="165">
        <v>3442</v>
      </c>
      <c r="E508" s="165">
        <v>3800</v>
      </c>
      <c r="F508" s="165" t="s">
        <v>534</v>
      </c>
      <c r="G508" s="152">
        <v>4</v>
      </c>
    </row>
    <row r="509" spans="1:7" ht="21.75" customHeight="1" x14ac:dyDescent="0.2">
      <c r="A509" s="303"/>
      <c r="B509" s="305"/>
      <c r="C509" s="171" t="s">
        <v>727</v>
      </c>
      <c r="D509" s="206">
        <v>70000</v>
      </c>
      <c r="E509" s="206">
        <v>80000</v>
      </c>
      <c r="F509" s="165" t="s">
        <v>534</v>
      </c>
      <c r="G509" s="152">
        <v>4</v>
      </c>
    </row>
    <row r="510" spans="1:7" ht="27" customHeight="1" x14ac:dyDescent="0.2">
      <c r="A510" s="153"/>
      <c r="B510" s="157"/>
      <c r="C510" s="169"/>
      <c r="D510" s="169"/>
      <c r="E510" s="196"/>
      <c r="F510" s="153"/>
      <c r="G510" s="152">
        <v>4</v>
      </c>
    </row>
    <row r="511" spans="1:7" ht="36" customHeight="1" x14ac:dyDescent="0.2">
      <c r="A511" s="153" t="s">
        <v>468</v>
      </c>
      <c r="B511" s="467" t="s">
        <v>1106</v>
      </c>
      <c r="C511" s="467"/>
      <c r="D511" s="467"/>
      <c r="E511" s="467"/>
      <c r="F511" s="467"/>
      <c r="G511" s="152">
        <v>4</v>
      </c>
    </row>
    <row r="512" spans="1:7" ht="33" customHeight="1" x14ac:dyDescent="0.2">
      <c r="A512" s="154">
        <v>1</v>
      </c>
      <c r="B512" s="166" t="s">
        <v>397</v>
      </c>
      <c r="C512" s="307" t="s">
        <v>1107</v>
      </c>
      <c r="D512" s="307"/>
      <c r="E512" s="307"/>
      <c r="F512" s="307"/>
      <c r="G512" s="152">
        <v>4</v>
      </c>
    </row>
    <row r="513" spans="1:7" ht="12.75" x14ac:dyDescent="0.2">
      <c r="A513" s="154">
        <v>2</v>
      </c>
      <c r="B513" s="166" t="s">
        <v>399</v>
      </c>
      <c r="C513" s="468">
        <f>SUM(F516:F520)</f>
        <v>830</v>
      </c>
      <c r="D513" s="468"/>
      <c r="E513" s="468"/>
      <c r="F513" s="468"/>
      <c r="G513" s="152">
        <v>4</v>
      </c>
    </row>
    <row r="514" spans="1:7" ht="69.75" customHeight="1" x14ac:dyDescent="0.2">
      <c r="A514" s="154">
        <v>3</v>
      </c>
      <c r="B514" s="166" t="s">
        <v>400</v>
      </c>
      <c r="C514" s="307" t="s">
        <v>728</v>
      </c>
      <c r="D514" s="307"/>
      <c r="E514" s="307"/>
      <c r="F514" s="307"/>
      <c r="G514" s="152">
        <v>4</v>
      </c>
    </row>
    <row r="515" spans="1:7" ht="30.75" customHeight="1" x14ac:dyDescent="0.2">
      <c r="A515" s="154">
        <v>4</v>
      </c>
      <c r="B515" s="166" t="s">
        <v>402</v>
      </c>
      <c r="C515" s="307" t="s">
        <v>729</v>
      </c>
      <c r="D515" s="307"/>
      <c r="E515" s="307"/>
      <c r="F515" s="307"/>
      <c r="G515" s="152">
        <v>4</v>
      </c>
    </row>
    <row r="516" spans="1:7" ht="12.75" x14ac:dyDescent="0.2">
      <c r="A516" s="303">
        <v>5</v>
      </c>
      <c r="B516" s="304" t="s">
        <v>404</v>
      </c>
      <c r="C516" s="484" t="s">
        <v>730</v>
      </c>
      <c r="D516" s="484"/>
      <c r="E516" s="484"/>
      <c r="F516" s="164">
        <v>752</v>
      </c>
      <c r="G516" s="152">
        <v>4</v>
      </c>
    </row>
    <row r="517" spans="1:7" ht="33.75" customHeight="1" x14ac:dyDescent="0.2">
      <c r="A517" s="303"/>
      <c r="B517" s="304"/>
      <c r="C517" s="484" t="s">
        <v>731</v>
      </c>
      <c r="D517" s="484"/>
      <c r="E517" s="484"/>
      <c r="F517" s="164">
        <v>45</v>
      </c>
      <c r="G517" s="152">
        <v>4</v>
      </c>
    </row>
    <row r="518" spans="1:7" ht="19.5" customHeight="1" x14ac:dyDescent="0.2">
      <c r="A518" s="303"/>
      <c r="B518" s="304"/>
      <c r="C518" s="484" t="s">
        <v>732</v>
      </c>
      <c r="D518" s="484"/>
      <c r="E518" s="484"/>
      <c r="F518" s="164">
        <v>26</v>
      </c>
      <c r="G518" s="152">
        <v>4</v>
      </c>
    </row>
    <row r="519" spans="1:7" ht="34.5" customHeight="1" x14ac:dyDescent="0.2">
      <c r="A519" s="303"/>
      <c r="B519" s="304"/>
      <c r="C519" s="484" t="s">
        <v>733</v>
      </c>
      <c r="D519" s="484"/>
      <c r="E519" s="484"/>
      <c r="F519" s="164">
        <v>4</v>
      </c>
      <c r="G519" s="152">
        <v>4</v>
      </c>
    </row>
    <row r="520" spans="1:7" ht="45" customHeight="1" x14ac:dyDescent="0.2">
      <c r="A520" s="303"/>
      <c r="B520" s="304"/>
      <c r="C520" s="484" t="s">
        <v>734</v>
      </c>
      <c r="D520" s="484"/>
      <c r="E520" s="484"/>
      <c r="F520" s="164">
        <v>3</v>
      </c>
      <c r="G520" s="152">
        <v>4</v>
      </c>
    </row>
    <row r="521" spans="1:7" ht="25.5" x14ac:dyDescent="0.2">
      <c r="A521" s="154">
        <v>6</v>
      </c>
      <c r="B521" s="166" t="s">
        <v>408</v>
      </c>
      <c r="C521" s="307" t="s">
        <v>735</v>
      </c>
      <c r="D521" s="307"/>
      <c r="E521" s="307"/>
      <c r="F521" s="307"/>
      <c r="G521" s="152">
        <v>4</v>
      </c>
    </row>
    <row r="522" spans="1:7" ht="25.5" x14ac:dyDescent="0.2">
      <c r="A522" s="303">
        <v>7</v>
      </c>
      <c r="B522" s="305" t="s">
        <v>410</v>
      </c>
      <c r="C522" s="154" t="s">
        <v>391</v>
      </c>
      <c r="D522" s="154" t="s">
        <v>392</v>
      </c>
      <c r="E522" s="154" t="s">
        <v>393</v>
      </c>
      <c r="F522" s="154" t="s">
        <v>394</v>
      </c>
      <c r="G522" s="152">
        <v>4</v>
      </c>
    </row>
    <row r="523" spans="1:7" ht="25.5" x14ac:dyDescent="0.2">
      <c r="A523" s="303"/>
      <c r="B523" s="305"/>
      <c r="C523" s="168" t="s">
        <v>736</v>
      </c>
      <c r="D523" s="165">
        <v>337</v>
      </c>
      <c r="E523" s="165">
        <v>537</v>
      </c>
      <c r="F523" s="154"/>
      <c r="G523" s="152">
        <v>4</v>
      </c>
    </row>
    <row r="524" spans="1:7" ht="25.5" x14ac:dyDescent="0.2">
      <c r="A524" s="303"/>
      <c r="B524" s="305"/>
      <c r="C524" s="168" t="s">
        <v>737</v>
      </c>
      <c r="D524" s="165">
        <v>145000</v>
      </c>
      <c r="E524" s="165">
        <v>205000</v>
      </c>
      <c r="F524" s="154"/>
      <c r="G524" s="152">
        <v>4</v>
      </c>
    </row>
    <row r="525" spans="1:7" ht="12.75" x14ac:dyDescent="0.2">
      <c r="A525" s="303"/>
      <c r="B525" s="305"/>
      <c r="C525" s="168" t="s">
        <v>738</v>
      </c>
      <c r="D525" s="165">
        <v>10500</v>
      </c>
      <c r="E525" s="165">
        <v>11000</v>
      </c>
      <c r="F525" s="154"/>
      <c r="G525" s="152">
        <v>4</v>
      </c>
    </row>
    <row r="526" spans="1:7" ht="33" customHeight="1" x14ac:dyDescent="0.2">
      <c r="A526" s="153"/>
      <c r="B526" s="156"/>
      <c r="C526" s="157"/>
      <c r="D526" s="169"/>
      <c r="E526" s="169"/>
      <c r="F526" s="153"/>
      <c r="G526" s="152">
        <v>4</v>
      </c>
    </row>
    <row r="527" spans="1:7" ht="30" customHeight="1" x14ac:dyDescent="0.2">
      <c r="A527" s="153" t="s">
        <v>1108</v>
      </c>
      <c r="B527" s="467" t="s">
        <v>1109</v>
      </c>
      <c r="C527" s="467"/>
      <c r="D527" s="467"/>
      <c r="E527" s="467"/>
      <c r="F527" s="467"/>
      <c r="G527" s="152">
        <v>4</v>
      </c>
    </row>
    <row r="528" spans="1:7" ht="34.5" customHeight="1" x14ac:dyDescent="0.2">
      <c r="A528" s="154">
        <v>1</v>
      </c>
      <c r="B528" s="170" t="s">
        <v>397</v>
      </c>
      <c r="C528" s="307" t="s">
        <v>1110</v>
      </c>
      <c r="D528" s="307"/>
      <c r="E528" s="307"/>
      <c r="F528" s="307"/>
      <c r="G528" s="152">
        <v>4</v>
      </c>
    </row>
    <row r="529" spans="1:7" ht="12.75" x14ac:dyDescent="0.2">
      <c r="A529" s="154">
        <v>2</v>
      </c>
      <c r="B529" s="170" t="s">
        <v>399</v>
      </c>
      <c r="C529" s="468">
        <f>F532</f>
        <v>850</v>
      </c>
      <c r="D529" s="468"/>
      <c r="E529" s="468"/>
      <c r="F529" s="468"/>
      <c r="G529" s="152">
        <v>4</v>
      </c>
    </row>
    <row r="530" spans="1:7" ht="61.5" customHeight="1" x14ac:dyDescent="0.2">
      <c r="A530" s="154">
        <v>3</v>
      </c>
      <c r="B530" s="170" t="s">
        <v>400</v>
      </c>
      <c r="C530" s="307" t="s">
        <v>740</v>
      </c>
      <c r="D530" s="307"/>
      <c r="E530" s="307"/>
      <c r="F530" s="307"/>
      <c r="G530" s="152">
        <v>4</v>
      </c>
    </row>
    <row r="531" spans="1:7" ht="48" customHeight="1" x14ac:dyDescent="0.2">
      <c r="A531" s="154">
        <v>4</v>
      </c>
      <c r="B531" s="170" t="s">
        <v>402</v>
      </c>
      <c r="C531" s="307" t="s">
        <v>741</v>
      </c>
      <c r="D531" s="307"/>
      <c r="E531" s="307"/>
      <c r="F531" s="307"/>
      <c r="G531" s="152">
        <v>4</v>
      </c>
    </row>
    <row r="532" spans="1:7" ht="36" customHeight="1" x14ac:dyDescent="0.2">
      <c r="A532" s="179">
        <v>5</v>
      </c>
      <c r="B532" s="180" t="s">
        <v>404</v>
      </c>
      <c r="C532" s="484" t="s">
        <v>739</v>
      </c>
      <c r="D532" s="484"/>
      <c r="E532" s="484"/>
      <c r="F532" s="164">
        <v>850</v>
      </c>
      <c r="G532" s="152">
        <v>4</v>
      </c>
    </row>
    <row r="533" spans="1:7" ht="33" customHeight="1" x14ac:dyDescent="0.2">
      <c r="A533" s="154">
        <v>6</v>
      </c>
      <c r="B533" s="166" t="s">
        <v>408</v>
      </c>
      <c r="C533" s="307" t="s">
        <v>742</v>
      </c>
      <c r="D533" s="307"/>
      <c r="E533" s="307"/>
      <c r="F533" s="307"/>
      <c r="G533" s="152">
        <v>4</v>
      </c>
    </row>
    <row r="534" spans="1:7" ht="25.5" x14ac:dyDescent="0.2">
      <c r="A534" s="303">
        <v>7</v>
      </c>
      <c r="B534" s="305" t="s">
        <v>410</v>
      </c>
      <c r="C534" s="154" t="s">
        <v>391</v>
      </c>
      <c r="D534" s="154" t="s">
        <v>392</v>
      </c>
      <c r="E534" s="154" t="s">
        <v>393</v>
      </c>
      <c r="F534" s="154" t="s">
        <v>394</v>
      </c>
      <c r="G534" s="152">
        <v>4</v>
      </c>
    </row>
    <row r="535" spans="1:7" ht="25.5" x14ac:dyDescent="0.2">
      <c r="A535" s="303"/>
      <c r="B535" s="305"/>
      <c r="C535" s="171" t="s">
        <v>743</v>
      </c>
      <c r="D535" s="165">
        <v>25</v>
      </c>
      <c r="E535" s="165">
        <v>29</v>
      </c>
      <c r="F535" s="154"/>
      <c r="G535" s="152">
        <v>4</v>
      </c>
    </row>
    <row r="536" spans="1:7" ht="63" customHeight="1" x14ac:dyDescent="0.2">
      <c r="A536" s="303"/>
      <c r="B536" s="305"/>
      <c r="C536" s="171" t="s">
        <v>744</v>
      </c>
      <c r="D536" s="165">
        <v>24</v>
      </c>
      <c r="E536" s="165">
        <v>28</v>
      </c>
      <c r="F536" s="154"/>
      <c r="G536" s="152">
        <v>4</v>
      </c>
    </row>
    <row r="537" spans="1:7" ht="26.25" customHeight="1" x14ac:dyDescent="0.2">
      <c r="A537" s="153"/>
      <c r="B537" s="157"/>
      <c r="C537" s="169"/>
      <c r="D537" s="169"/>
      <c r="E537" s="196"/>
      <c r="F537" s="153"/>
      <c r="G537" s="152">
        <v>4</v>
      </c>
    </row>
    <row r="538" spans="1:7" ht="30" customHeight="1" x14ac:dyDescent="0.2">
      <c r="A538" s="153" t="s">
        <v>1111</v>
      </c>
      <c r="B538" s="500" t="s">
        <v>1112</v>
      </c>
      <c r="C538" s="500"/>
      <c r="D538" s="500"/>
      <c r="E538" s="500"/>
      <c r="F538" s="500"/>
      <c r="G538" s="152">
        <v>4</v>
      </c>
    </row>
    <row r="539" spans="1:7" ht="40.5" customHeight="1" x14ac:dyDescent="0.2">
      <c r="A539" s="207">
        <v>1</v>
      </c>
      <c r="B539" s="170" t="s">
        <v>397</v>
      </c>
      <c r="C539" s="307" t="s">
        <v>1143</v>
      </c>
      <c r="D539" s="307"/>
      <c r="E539" s="307"/>
      <c r="F539" s="307"/>
      <c r="G539" s="152">
        <v>4</v>
      </c>
    </row>
    <row r="540" spans="1:7" ht="12.75" x14ac:dyDescent="0.2">
      <c r="A540" s="207">
        <v>2</v>
      </c>
      <c r="B540" s="170" t="s">
        <v>399</v>
      </c>
      <c r="C540" s="518">
        <f>SUM(F543:F571)</f>
        <v>870</v>
      </c>
      <c r="D540" s="519"/>
      <c r="E540" s="519"/>
      <c r="F540" s="520"/>
      <c r="G540" s="152">
        <v>4</v>
      </c>
    </row>
    <row r="541" spans="1:7" ht="81.75" customHeight="1" x14ac:dyDescent="0.2">
      <c r="A541" s="207">
        <v>3</v>
      </c>
      <c r="B541" s="170" t="s">
        <v>400</v>
      </c>
      <c r="C541" s="307" t="s">
        <v>746</v>
      </c>
      <c r="D541" s="307"/>
      <c r="E541" s="307"/>
      <c r="F541" s="307"/>
      <c r="G541" s="152">
        <v>4</v>
      </c>
    </row>
    <row r="542" spans="1:7" ht="33" customHeight="1" x14ac:dyDescent="0.2">
      <c r="A542" s="207">
        <v>4</v>
      </c>
      <c r="B542" s="170" t="s">
        <v>402</v>
      </c>
      <c r="C542" s="307" t="s">
        <v>1071</v>
      </c>
      <c r="D542" s="307"/>
      <c r="E542" s="307"/>
      <c r="F542" s="307"/>
      <c r="G542" s="152">
        <v>4</v>
      </c>
    </row>
    <row r="543" spans="1:7" ht="18" customHeight="1" x14ac:dyDescent="0.2">
      <c r="A543" s="514">
        <v>5</v>
      </c>
      <c r="B543" s="305" t="s">
        <v>404</v>
      </c>
      <c r="C543" s="515" t="s">
        <v>1273</v>
      </c>
      <c r="D543" s="516"/>
      <c r="E543" s="517"/>
      <c r="F543" s="208">
        <v>13</v>
      </c>
      <c r="G543" s="152">
        <v>4</v>
      </c>
    </row>
    <row r="544" spans="1:7" ht="18" customHeight="1" x14ac:dyDescent="0.2">
      <c r="A544" s="514"/>
      <c r="B544" s="305"/>
      <c r="C544" s="515" t="s">
        <v>1274</v>
      </c>
      <c r="D544" s="516"/>
      <c r="E544" s="517"/>
      <c r="F544" s="209">
        <v>45</v>
      </c>
      <c r="G544" s="152">
        <v>4</v>
      </c>
    </row>
    <row r="545" spans="1:7" ht="18" customHeight="1" x14ac:dyDescent="0.2">
      <c r="A545" s="514"/>
      <c r="B545" s="305"/>
      <c r="C545" s="515" t="s">
        <v>1275</v>
      </c>
      <c r="D545" s="516"/>
      <c r="E545" s="517"/>
      <c r="F545" s="209">
        <v>3</v>
      </c>
      <c r="G545" s="152">
        <v>4</v>
      </c>
    </row>
    <row r="546" spans="1:7" ht="18" customHeight="1" x14ac:dyDescent="0.2">
      <c r="A546" s="514"/>
      <c r="B546" s="305"/>
      <c r="C546" s="515" t="s">
        <v>747</v>
      </c>
      <c r="D546" s="516"/>
      <c r="E546" s="517"/>
      <c r="F546" s="209">
        <v>10.5</v>
      </c>
      <c r="G546" s="152">
        <v>4</v>
      </c>
    </row>
    <row r="547" spans="1:7" ht="30" customHeight="1" x14ac:dyDescent="0.2">
      <c r="A547" s="514"/>
      <c r="B547" s="305"/>
      <c r="C547" s="511" t="s">
        <v>748</v>
      </c>
      <c r="D547" s="512"/>
      <c r="E547" s="513"/>
      <c r="F547" s="209">
        <v>20</v>
      </c>
      <c r="G547" s="152">
        <v>4</v>
      </c>
    </row>
    <row r="548" spans="1:7" ht="18" customHeight="1" x14ac:dyDescent="0.2">
      <c r="A548" s="514"/>
      <c r="B548" s="305"/>
      <c r="C548" s="511" t="s">
        <v>749</v>
      </c>
      <c r="D548" s="512"/>
      <c r="E548" s="513"/>
      <c r="F548" s="209">
        <v>35</v>
      </c>
      <c r="G548" s="152">
        <v>4</v>
      </c>
    </row>
    <row r="549" spans="1:7" ht="18" customHeight="1" x14ac:dyDescent="0.2">
      <c r="A549" s="514"/>
      <c r="B549" s="305"/>
      <c r="C549" s="511" t="s">
        <v>750</v>
      </c>
      <c r="D549" s="512"/>
      <c r="E549" s="513"/>
      <c r="F549" s="209">
        <v>5</v>
      </c>
      <c r="G549" s="152">
        <v>4</v>
      </c>
    </row>
    <row r="550" spans="1:7" ht="18" customHeight="1" x14ac:dyDescent="0.2">
      <c r="A550" s="514"/>
      <c r="B550" s="305"/>
      <c r="C550" s="511" t="s">
        <v>751</v>
      </c>
      <c r="D550" s="512"/>
      <c r="E550" s="513"/>
      <c r="F550" s="209">
        <v>10</v>
      </c>
      <c r="G550" s="152">
        <v>4</v>
      </c>
    </row>
    <row r="551" spans="1:7" ht="18" customHeight="1" x14ac:dyDescent="0.2">
      <c r="A551" s="514"/>
      <c r="B551" s="305"/>
      <c r="C551" s="511" t="s">
        <v>752</v>
      </c>
      <c r="D551" s="512"/>
      <c r="E551" s="513"/>
      <c r="F551" s="209">
        <v>50</v>
      </c>
      <c r="G551" s="152">
        <v>4</v>
      </c>
    </row>
    <row r="552" spans="1:7" ht="18" customHeight="1" x14ac:dyDescent="0.2">
      <c r="A552" s="514"/>
      <c r="B552" s="305"/>
      <c r="C552" s="511" t="s">
        <v>753</v>
      </c>
      <c r="D552" s="512"/>
      <c r="E552" s="513"/>
      <c r="F552" s="209">
        <v>10</v>
      </c>
      <c r="G552" s="152">
        <v>4</v>
      </c>
    </row>
    <row r="553" spans="1:7" ht="18" customHeight="1" x14ac:dyDescent="0.2">
      <c r="A553" s="514"/>
      <c r="B553" s="305"/>
      <c r="C553" s="511" t="s">
        <v>1059</v>
      </c>
      <c r="D553" s="512"/>
      <c r="E553" s="513"/>
      <c r="F553" s="209">
        <v>5</v>
      </c>
      <c r="G553" s="152">
        <v>4</v>
      </c>
    </row>
    <row r="554" spans="1:7" ht="33.75" customHeight="1" x14ac:dyDescent="0.2">
      <c r="A554" s="514"/>
      <c r="B554" s="305"/>
      <c r="C554" s="511" t="s">
        <v>754</v>
      </c>
      <c r="D554" s="512"/>
      <c r="E554" s="513"/>
      <c r="F554" s="209">
        <v>20</v>
      </c>
      <c r="G554" s="152">
        <v>4</v>
      </c>
    </row>
    <row r="555" spans="1:7" ht="17.25" customHeight="1" x14ac:dyDescent="0.2">
      <c r="A555" s="514"/>
      <c r="B555" s="305"/>
      <c r="C555" s="511" t="s">
        <v>755</v>
      </c>
      <c r="D555" s="512"/>
      <c r="E555" s="513"/>
      <c r="F555" s="209">
        <v>7</v>
      </c>
      <c r="G555" s="152">
        <v>4</v>
      </c>
    </row>
    <row r="556" spans="1:7" ht="17.25" customHeight="1" x14ac:dyDescent="0.2">
      <c r="A556" s="514"/>
      <c r="B556" s="305"/>
      <c r="C556" s="511" t="s">
        <v>1276</v>
      </c>
      <c r="D556" s="512"/>
      <c r="E556" s="513"/>
      <c r="F556" s="209">
        <v>80</v>
      </c>
      <c r="G556" s="152">
        <v>4</v>
      </c>
    </row>
    <row r="557" spans="1:7" ht="17.25" customHeight="1" x14ac:dyDescent="0.2">
      <c r="A557" s="514"/>
      <c r="B557" s="305"/>
      <c r="C557" s="511" t="s">
        <v>756</v>
      </c>
      <c r="D557" s="512"/>
      <c r="E557" s="513"/>
      <c r="F557" s="209">
        <v>20</v>
      </c>
      <c r="G557" s="152">
        <v>4</v>
      </c>
    </row>
    <row r="558" spans="1:7" ht="12.75" x14ac:dyDescent="0.2">
      <c r="A558" s="514"/>
      <c r="B558" s="305"/>
      <c r="C558" s="511" t="s">
        <v>1277</v>
      </c>
      <c r="D558" s="512"/>
      <c r="E558" s="513"/>
      <c r="F558" s="209">
        <v>5</v>
      </c>
      <c r="G558" s="152">
        <v>4</v>
      </c>
    </row>
    <row r="559" spans="1:7" ht="16.5" customHeight="1" x14ac:dyDescent="0.2">
      <c r="A559" s="514"/>
      <c r="B559" s="305"/>
      <c r="C559" s="511" t="s">
        <v>1278</v>
      </c>
      <c r="D559" s="512"/>
      <c r="E559" s="513"/>
      <c r="F559" s="209">
        <v>15</v>
      </c>
      <c r="G559" s="152">
        <v>4</v>
      </c>
    </row>
    <row r="560" spans="1:7" ht="20.25" customHeight="1" x14ac:dyDescent="0.2">
      <c r="A560" s="514"/>
      <c r="B560" s="305"/>
      <c r="C560" s="511" t="s">
        <v>757</v>
      </c>
      <c r="D560" s="512"/>
      <c r="E560" s="513"/>
      <c r="F560" s="209">
        <v>65</v>
      </c>
      <c r="G560" s="152">
        <v>4</v>
      </c>
    </row>
    <row r="561" spans="1:7" ht="51" customHeight="1" x14ac:dyDescent="0.2">
      <c r="A561" s="514"/>
      <c r="B561" s="305"/>
      <c r="C561" s="511" t="s">
        <v>758</v>
      </c>
      <c r="D561" s="512"/>
      <c r="E561" s="513"/>
      <c r="F561" s="209">
        <v>10</v>
      </c>
      <c r="G561" s="152">
        <v>4</v>
      </c>
    </row>
    <row r="562" spans="1:7" ht="66" customHeight="1" x14ac:dyDescent="0.2">
      <c r="A562" s="514"/>
      <c r="B562" s="305"/>
      <c r="C562" s="511" t="s">
        <v>759</v>
      </c>
      <c r="D562" s="512"/>
      <c r="E562" s="513"/>
      <c r="F562" s="209">
        <v>60</v>
      </c>
      <c r="G562" s="152">
        <v>4</v>
      </c>
    </row>
    <row r="563" spans="1:7" ht="18" customHeight="1" x14ac:dyDescent="0.2">
      <c r="A563" s="514"/>
      <c r="B563" s="305"/>
      <c r="C563" s="511" t="s">
        <v>760</v>
      </c>
      <c r="D563" s="512"/>
      <c r="E563" s="513"/>
      <c r="F563" s="209">
        <v>40</v>
      </c>
      <c r="G563" s="152">
        <v>4</v>
      </c>
    </row>
    <row r="564" spans="1:7" ht="35.25" customHeight="1" x14ac:dyDescent="0.2">
      <c r="A564" s="514"/>
      <c r="B564" s="305"/>
      <c r="C564" s="511" t="s">
        <v>761</v>
      </c>
      <c r="D564" s="512"/>
      <c r="E564" s="513"/>
      <c r="F564" s="209">
        <v>80</v>
      </c>
      <c r="G564" s="152">
        <v>4</v>
      </c>
    </row>
    <row r="565" spans="1:7" ht="80.25" customHeight="1" x14ac:dyDescent="0.2">
      <c r="A565" s="514"/>
      <c r="B565" s="305"/>
      <c r="C565" s="511" t="s">
        <v>762</v>
      </c>
      <c r="D565" s="512"/>
      <c r="E565" s="513"/>
      <c r="F565" s="209">
        <v>46</v>
      </c>
      <c r="G565" s="152">
        <v>4</v>
      </c>
    </row>
    <row r="566" spans="1:7" ht="31.5" customHeight="1" x14ac:dyDescent="0.2">
      <c r="A566" s="514"/>
      <c r="B566" s="305"/>
      <c r="C566" s="511" t="s">
        <v>1058</v>
      </c>
      <c r="D566" s="512"/>
      <c r="E566" s="513"/>
      <c r="F566" s="209">
        <v>3</v>
      </c>
      <c r="G566" s="152">
        <v>4</v>
      </c>
    </row>
    <row r="567" spans="1:7" ht="36.75" customHeight="1" x14ac:dyDescent="0.2">
      <c r="A567" s="514"/>
      <c r="B567" s="305"/>
      <c r="C567" s="511" t="s">
        <v>1057</v>
      </c>
      <c r="D567" s="512"/>
      <c r="E567" s="513"/>
      <c r="F567" s="209">
        <v>130</v>
      </c>
      <c r="G567" s="152">
        <v>4</v>
      </c>
    </row>
    <row r="568" spans="1:7" ht="38.25" customHeight="1" x14ac:dyDescent="0.2">
      <c r="A568" s="514"/>
      <c r="B568" s="305"/>
      <c r="C568" s="511" t="s">
        <v>1056</v>
      </c>
      <c r="D568" s="512"/>
      <c r="E568" s="513"/>
      <c r="F568" s="209">
        <v>7</v>
      </c>
      <c r="G568" s="152">
        <v>4</v>
      </c>
    </row>
    <row r="569" spans="1:7" ht="19.5" customHeight="1" x14ac:dyDescent="0.2">
      <c r="A569" s="514"/>
      <c r="B569" s="305"/>
      <c r="C569" s="511" t="s">
        <v>763</v>
      </c>
      <c r="D569" s="512"/>
      <c r="E569" s="513"/>
      <c r="F569" s="209">
        <v>10</v>
      </c>
      <c r="G569" s="152">
        <v>4</v>
      </c>
    </row>
    <row r="570" spans="1:7" ht="19.5" customHeight="1" x14ac:dyDescent="0.2">
      <c r="A570" s="514"/>
      <c r="B570" s="305"/>
      <c r="C570" s="511" t="s">
        <v>1060</v>
      </c>
      <c r="D570" s="512"/>
      <c r="E570" s="513"/>
      <c r="F570" s="209">
        <v>45</v>
      </c>
      <c r="G570" s="152">
        <v>4</v>
      </c>
    </row>
    <row r="571" spans="1:7" ht="19.5" customHeight="1" x14ac:dyDescent="0.2">
      <c r="A571" s="514"/>
      <c r="B571" s="305"/>
      <c r="C571" s="511" t="s">
        <v>764</v>
      </c>
      <c r="D571" s="512"/>
      <c r="E571" s="513"/>
      <c r="F571" s="209">
        <v>20.5</v>
      </c>
      <c r="G571" s="152">
        <v>4</v>
      </c>
    </row>
    <row r="572" spans="1:7" ht="39" customHeight="1" x14ac:dyDescent="0.2">
      <c r="A572" s="154">
        <v>6</v>
      </c>
      <c r="B572" s="166" t="s">
        <v>408</v>
      </c>
      <c r="C572" s="307" t="s">
        <v>765</v>
      </c>
      <c r="D572" s="307"/>
      <c r="E572" s="307"/>
      <c r="F572" s="307"/>
      <c r="G572" s="152">
        <v>4</v>
      </c>
    </row>
    <row r="573" spans="1:7" ht="35.25" customHeight="1" x14ac:dyDescent="0.2">
      <c r="A573" s="303">
        <v>7</v>
      </c>
      <c r="B573" s="305" t="s">
        <v>410</v>
      </c>
      <c r="C573" s="154" t="s">
        <v>391</v>
      </c>
      <c r="D573" s="154" t="s">
        <v>392</v>
      </c>
      <c r="E573" s="154" t="s">
        <v>393</v>
      </c>
      <c r="F573" s="154" t="s">
        <v>394</v>
      </c>
      <c r="G573" s="152">
        <v>4</v>
      </c>
    </row>
    <row r="574" spans="1:7" ht="48.75" customHeight="1" x14ac:dyDescent="0.2">
      <c r="A574" s="303"/>
      <c r="B574" s="305"/>
      <c r="C574" s="168" t="s">
        <v>766</v>
      </c>
      <c r="D574" s="165">
        <v>50</v>
      </c>
      <c r="E574" s="165">
        <v>60</v>
      </c>
      <c r="F574" s="421" t="s">
        <v>1145</v>
      </c>
      <c r="G574" s="152">
        <v>4</v>
      </c>
    </row>
    <row r="575" spans="1:7" ht="37.5" customHeight="1" x14ac:dyDescent="0.2">
      <c r="A575" s="303"/>
      <c r="B575" s="305"/>
      <c r="C575" s="168" t="s">
        <v>767</v>
      </c>
      <c r="D575" s="165">
        <v>35000</v>
      </c>
      <c r="E575" s="165">
        <v>40000</v>
      </c>
      <c r="F575" s="423"/>
      <c r="G575" s="152">
        <v>4</v>
      </c>
    </row>
    <row r="576" spans="1:7" ht="31.5" customHeight="1" x14ac:dyDescent="0.2">
      <c r="A576" s="153"/>
      <c r="B576" s="156"/>
      <c r="C576" s="157"/>
      <c r="D576" s="169"/>
      <c r="E576" s="169"/>
      <c r="F576" s="169"/>
      <c r="G576" s="152">
        <v>4</v>
      </c>
    </row>
    <row r="577" spans="1:7" ht="30" customHeight="1" x14ac:dyDescent="0.2">
      <c r="A577" s="153" t="s">
        <v>485</v>
      </c>
      <c r="B577" s="500" t="s">
        <v>768</v>
      </c>
      <c r="C577" s="500"/>
      <c r="D577" s="500"/>
      <c r="E577" s="500"/>
      <c r="F577" s="500"/>
      <c r="G577" s="152">
        <v>4</v>
      </c>
    </row>
    <row r="578" spans="1:7" ht="30" customHeight="1" x14ac:dyDescent="0.2">
      <c r="A578" s="199">
        <v>1</v>
      </c>
      <c r="B578" s="170" t="s">
        <v>397</v>
      </c>
      <c r="C578" s="307" t="s">
        <v>745</v>
      </c>
      <c r="D578" s="307"/>
      <c r="E578" s="307"/>
      <c r="F578" s="307"/>
      <c r="G578" s="152">
        <v>4</v>
      </c>
    </row>
    <row r="579" spans="1:7" ht="12.75" x14ac:dyDescent="0.2">
      <c r="A579" s="199">
        <v>2</v>
      </c>
      <c r="B579" s="170" t="s">
        <v>399</v>
      </c>
      <c r="C579" s="504">
        <f>SUM(F582:F589)</f>
        <v>197</v>
      </c>
      <c r="D579" s="505"/>
      <c r="E579" s="505"/>
      <c r="F579" s="506"/>
      <c r="G579" s="152">
        <v>4</v>
      </c>
    </row>
    <row r="580" spans="1:7" ht="78" customHeight="1" x14ac:dyDescent="0.2">
      <c r="A580" s="199">
        <v>3</v>
      </c>
      <c r="B580" s="170" t="s">
        <v>400</v>
      </c>
      <c r="C580" s="307" t="s">
        <v>1144</v>
      </c>
      <c r="D580" s="307"/>
      <c r="E580" s="307"/>
      <c r="F580" s="307"/>
      <c r="G580" s="152">
        <v>4</v>
      </c>
    </row>
    <row r="581" spans="1:7" ht="31.5" customHeight="1" x14ac:dyDescent="0.2">
      <c r="A581" s="199">
        <v>4</v>
      </c>
      <c r="B581" s="170" t="s">
        <v>402</v>
      </c>
      <c r="C581" s="307" t="s">
        <v>769</v>
      </c>
      <c r="D581" s="307"/>
      <c r="E581" s="307"/>
      <c r="F581" s="307"/>
      <c r="G581" s="152">
        <v>4</v>
      </c>
    </row>
    <row r="582" spans="1:7" ht="15.75" customHeight="1" x14ac:dyDescent="0.2">
      <c r="A582" s="507"/>
      <c r="B582" s="305"/>
      <c r="C582" s="508" t="s">
        <v>770</v>
      </c>
      <c r="D582" s="509"/>
      <c r="E582" s="510"/>
      <c r="F582" s="201">
        <v>25</v>
      </c>
      <c r="G582" s="152">
        <v>4</v>
      </c>
    </row>
    <row r="583" spans="1:7" ht="15.75" customHeight="1" x14ac:dyDescent="0.2">
      <c r="A583" s="507"/>
      <c r="B583" s="305"/>
      <c r="C583" s="508" t="s">
        <v>1037</v>
      </c>
      <c r="D583" s="509"/>
      <c r="E583" s="510"/>
      <c r="F583" s="201">
        <v>20</v>
      </c>
      <c r="G583" s="152">
        <v>4</v>
      </c>
    </row>
    <row r="584" spans="1:7" ht="15.75" customHeight="1" x14ac:dyDescent="0.2">
      <c r="A584" s="507"/>
      <c r="B584" s="305"/>
      <c r="C584" s="508" t="s">
        <v>1036</v>
      </c>
      <c r="D584" s="509"/>
      <c r="E584" s="510"/>
      <c r="F584" s="201">
        <v>20</v>
      </c>
      <c r="G584" s="152">
        <v>4</v>
      </c>
    </row>
    <row r="585" spans="1:7" ht="15.75" customHeight="1" x14ac:dyDescent="0.2">
      <c r="A585" s="507"/>
      <c r="B585" s="305"/>
      <c r="C585" s="497" t="s">
        <v>771</v>
      </c>
      <c r="D585" s="497"/>
      <c r="E585" s="497"/>
      <c r="F585" s="202">
        <v>110</v>
      </c>
      <c r="G585" s="152">
        <v>4</v>
      </c>
    </row>
    <row r="586" spans="1:7" ht="27.75" customHeight="1" x14ac:dyDescent="0.2">
      <c r="A586" s="507"/>
      <c r="B586" s="305"/>
      <c r="C586" s="497" t="s">
        <v>772</v>
      </c>
      <c r="D586" s="497"/>
      <c r="E586" s="497"/>
      <c r="F586" s="203">
        <v>5</v>
      </c>
      <c r="G586" s="152">
        <v>4</v>
      </c>
    </row>
    <row r="587" spans="1:7" ht="15.75" customHeight="1" x14ac:dyDescent="0.2">
      <c r="A587" s="507"/>
      <c r="B587" s="305"/>
      <c r="C587" s="497" t="s">
        <v>659</v>
      </c>
      <c r="D587" s="497"/>
      <c r="E587" s="497"/>
      <c r="F587" s="203">
        <v>2</v>
      </c>
      <c r="G587" s="152">
        <v>4</v>
      </c>
    </row>
    <row r="588" spans="1:7" ht="48" customHeight="1" x14ac:dyDescent="0.2">
      <c r="A588" s="507"/>
      <c r="B588" s="305"/>
      <c r="C588" s="497" t="s">
        <v>773</v>
      </c>
      <c r="D588" s="497"/>
      <c r="E588" s="497"/>
      <c r="F588" s="201">
        <v>10</v>
      </c>
      <c r="G588" s="152">
        <v>4</v>
      </c>
    </row>
    <row r="589" spans="1:7" ht="18.75" customHeight="1" x14ac:dyDescent="0.2">
      <c r="A589" s="507"/>
      <c r="B589" s="305"/>
      <c r="C589" s="497" t="s">
        <v>774</v>
      </c>
      <c r="D589" s="497"/>
      <c r="E589" s="497"/>
      <c r="F589" s="201">
        <v>5</v>
      </c>
      <c r="G589" s="152">
        <v>4</v>
      </c>
    </row>
    <row r="590" spans="1:7" ht="36.75" customHeight="1" x14ac:dyDescent="0.2">
      <c r="A590" s="154">
        <v>6</v>
      </c>
      <c r="B590" s="166" t="s">
        <v>408</v>
      </c>
      <c r="C590" s="307" t="s">
        <v>775</v>
      </c>
      <c r="D590" s="307"/>
      <c r="E590" s="307"/>
      <c r="F590" s="307"/>
      <c r="G590" s="152">
        <v>4</v>
      </c>
    </row>
    <row r="591" spans="1:7" ht="41.25" customHeight="1" x14ac:dyDescent="0.2">
      <c r="A591" s="303">
        <v>7</v>
      </c>
      <c r="B591" s="305" t="s">
        <v>410</v>
      </c>
      <c r="C591" s="154" t="s">
        <v>391</v>
      </c>
      <c r="D591" s="154" t="s">
        <v>392</v>
      </c>
      <c r="E591" s="154" t="s">
        <v>393</v>
      </c>
      <c r="F591" s="154" t="s">
        <v>394</v>
      </c>
      <c r="G591" s="152">
        <v>4</v>
      </c>
    </row>
    <row r="592" spans="1:7" ht="27" customHeight="1" x14ac:dyDescent="0.2">
      <c r="A592" s="303"/>
      <c r="B592" s="305"/>
      <c r="C592" s="168"/>
      <c r="D592" s="165"/>
      <c r="E592" s="165"/>
      <c r="F592" s="330"/>
      <c r="G592" s="152">
        <v>4</v>
      </c>
    </row>
    <row r="593" spans="1:7" ht="27" customHeight="1" x14ac:dyDescent="0.2">
      <c r="A593" s="303"/>
      <c r="B593" s="305"/>
      <c r="C593" s="168"/>
      <c r="D593" s="165"/>
      <c r="E593" s="165"/>
      <c r="F593" s="330"/>
      <c r="G593" s="152">
        <v>4</v>
      </c>
    </row>
    <row r="594" spans="1:7" ht="19.5" customHeight="1" x14ac:dyDescent="0.2">
      <c r="A594" s="153"/>
      <c r="B594" s="157"/>
      <c r="C594" s="169"/>
      <c r="D594" s="169"/>
      <c r="E594" s="196"/>
      <c r="F594" s="153"/>
      <c r="G594" s="152">
        <v>4</v>
      </c>
    </row>
    <row r="595" spans="1:7" ht="151.5" customHeight="1" x14ac:dyDescent="0.2">
      <c r="A595" s="335" t="s">
        <v>1203</v>
      </c>
      <c r="B595" s="335"/>
      <c r="C595" s="335"/>
      <c r="D595" s="335"/>
      <c r="E595" s="335"/>
      <c r="F595" s="335"/>
      <c r="G595" s="152">
        <v>5</v>
      </c>
    </row>
    <row r="596" spans="1:7" ht="30.75" customHeight="1" x14ac:dyDescent="0.2">
      <c r="A596" s="153" t="s">
        <v>379</v>
      </c>
      <c r="B596" s="500" t="s">
        <v>776</v>
      </c>
      <c r="C596" s="500"/>
      <c r="D596" s="500"/>
      <c r="E596" s="500"/>
      <c r="F596" s="500"/>
      <c r="G596" s="152">
        <v>5</v>
      </c>
    </row>
    <row r="597" spans="1:7" ht="30" customHeight="1" x14ac:dyDescent="0.2">
      <c r="A597" s="154">
        <v>1</v>
      </c>
      <c r="B597" s="166" t="s">
        <v>397</v>
      </c>
      <c r="C597" s="414" t="s">
        <v>777</v>
      </c>
      <c r="D597" s="415"/>
      <c r="E597" s="415"/>
      <c r="F597" s="416"/>
      <c r="G597" s="152">
        <v>5</v>
      </c>
    </row>
    <row r="598" spans="1:7" ht="33" customHeight="1" x14ac:dyDescent="0.2">
      <c r="A598" s="154">
        <v>2</v>
      </c>
      <c r="B598" s="166" t="s">
        <v>399</v>
      </c>
      <c r="C598" s="501">
        <f>C608+C619+C630+C643+C653</f>
        <v>1262</v>
      </c>
      <c r="D598" s="502"/>
      <c r="E598" s="502"/>
      <c r="F598" s="503"/>
      <c r="G598" s="152">
        <v>5</v>
      </c>
    </row>
    <row r="599" spans="1:7" ht="156.75" customHeight="1" x14ac:dyDescent="0.2">
      <c r="A599" s="154">
        <v>3</v>
      </c>
      <c r="B599" s="166" t="s">
        <v>400</v>
      </c>
      <c r="C599" s="414" t="s">
        <v>778</v>
      </c>
      <c r="D599" s="415"/>
      <c r="E599" s="415"/>
      <c r="F599" s="416"/>
      <c r="G599" s="152">
        <v>5</v>
      </c>
    </row>
    <row r="600" spans="1:7" ht="29.25" customHeight="1" x14ac:dyDescent="0.2">
      <c r="A600" s="154">
        <v>4</v>
      </c>
      <c r="B600" s="166" t="s">
        <v>386</v>
      </c>
      <c r="C600" s="414" t="s">
        <v>779</v>
      </c>
      <c r="D600" s="415"/>
      <c r="E600" s="415"/>
      <c r="F600" s="416"/>
      <c r="G600" s="152">
        <v>5</v>
      </c>
    </row>
    <row r="601" spans="1:7" ht="30.75" customHeight="1" x14ac:dyDescent="0.2">
      <c r="A601" s="154">
        <v>5</v>
      </c>
      <c r="B601" s="166" t="s">
        <v>388</v>
      </c>
      <c r="C601" s="414" t="s">
        <v>780</v>
      </c>
      <c r="D601" s="415"/>
      <c r="E601" s="415"/>
      <c r="F601" s="416"/>
      <c r="G601" s="152">
        <v>5</v>
      </c>
    </row>
    <row r="602" spans="1:7" ht="40.5" customHeight="1" x14ac:dyDescent="0.2">
      <c r="A602" s="303">
        <v>6</v>
      </c>
      <c r="B602" s="305" t="s">
        <v>390</v>
      </c>
      <c r="C602" s="154" t="s">
        <v>391</v>
      </c>
      <c r="D602" s="154" t="s">
        <v>392</v>
      </c>
      <c r="E602" s="154" t="s">
        <v>393</v>
      </c>
      <c r="F602" s="154" t="s">
        <v>394</v>
      </c>
      <c r="G602" s="152">
        <v>5</v>
      </c>
    </row>
    <row r="603" spans="1:7" ht="25.5" x14ac:dyDescent="0.2">
      <c r="A603" s="303"/>
      <c r="B603" s="305"/>
      <c r="C603" s="168" t="s">
        <v>781</v>
      </c>
      <c r="D603" s="154"/>
      <c r="E603" s="154"/>
      <c r="F603" s="154"/>
      <c r="G603" s="152">
        <v>5</v>
      </c>
    </row>
    <row r="604" spans="1:7" ht="12.75" x14ac:dyDescent="0.2">
      <c r="A604" s="153"/>
      <c r="B604" s="156"/>
      <c r="C604" s="157"/>
      <c r="D604" s="153"/>
      <c r="E604" s="153"/>
      <c r="F604" s="153"/>
      <c r="G604" s="152">
        <v>5</v>
      </c>
    </row>
    <row r="605" spans="1:7" ht="12.75" x14ac:dyDescent="0.2">
      <c r="A605" s="153"/>
      <c r="B605" s="156"/>
      <c r="C605" s="157"/>
      <c r="D605" s="153"/>
      <c r="E605" s="153"/>
      <c r="F605" s="153"/>
      <c r="G605" s="152">
        <v>5</v>
      </c>
    </row>
    <row r="606" spans="1:7" ht="39.75" customHeight="1" x14ac:dyDescent="0.2">
      <c r="A606" s="153" t="s">
        <v>395</v>
      </c>
      <c r="B606" s="499" t="s">
        <v>1113</v>
      </c>
      <c r="C606" s="499"/>
      <c r="D606" s="499"/>
      <c r="E606" s="499"/>
      <c r="F606" s="499"/>
      <c r="G606" s="152">
        <v>5</v>
      </c>
    </row>
    <row r="607" spans="1:7" ht="38.25" customHeight="1" x14ac:dyDescent="0.2">
      <c r="A607" s="154">
        <v>1</v>
      </c>
      <c r="B607" s="158" t="s">
        <v>397</v>
      </c>
      <c r="C607" s="493" t="s">
        <v>1114</v>
      </c>
      <c r="D607" s="493"/>
      <c r="E607" s="493"/>
      <c r="F607" s="493"/>
      <c r="G607" s="152">
        <v>5</v>
      </c>
    </row>
    <row r="608" spans="1:7" ht="38.25" customHeight="1" x14ac:dyDescent="0.2">
      <c r="A608" s="154">
        <v>2</v>
      </c>
      <c r="B608" s="166" t="s">
        <v>399</v>
      </c>
      <c r="C608" s="468">
        <f>F611</f>
        <v>200</v>
      </c>
      <c r="D608" s="468"/>
      <c r="E608" s="468"/>
      <c r="F608" s="468"/>
      <c r="G608" s="152">
        <v>5</v>
      </c>
    </row>
    <row r="609" spans="1:7" ht="157.5" customHeight="1" x14ac:dyDescent="0.2">
      <c r="A609" s="154">
        <v>3</v>
      </c>
      <c r="B609" s="158" t="s">
        <v>400</v>
      </c>
      <c r="C609" s="492" t="s">
        <v>782</v>
      </c>
      <c r="D609" s="492"/>
      <c r="E609" s="492"/>
      <c r="F609" s="492"/>
      <c r="G609" s="152">
        <v>5</v>
      </c>
    </row>
    <row r="610" spans="1:7" ht="48" customHeight="1" x14ac:dyDescent="0.2">
      <c r="A610" s="154">
        <v>4</v>
      </c>
      <c r="B610" s="158" t="s">
        <v>402</v>
      </c>
      <c r="C610" s="492" t="s">
        <v>783</v>
      </c>
      <c r="D610" s="492"/>
      <c r="E610" s="492"/>
      <c r="F610" s="492"/>
      <c r="G610" s="152">
        <v>5</v>
      </c>
    </row>
    <row r="611" spans="1:7" ht="48" customHeight="1" x14ac:dyDescent="0.2">
      <c r="A611" s="154">
        <v>5</v>
      </c>
      <c r="B611" s="166" t="s">
        <v>404</v>
      </c>
      <c r="C611" s="493" t="s">
        <v>784</v>
      </c>
      <c r="D611" s="493"/>
      <c r="E611" s="493"/>
      <c r="F611" s="159">
        <v>200</v>
      </c>
      <c r="G611" s="152">
        <v>5</v>
      </c>
    </row>
    <row r="612" spans="1:7" ht="35.25" customHeight="1" x14ac:dyDescent="0.2">
      <c r="A612" s="154">
        <v>6</v>
      </c>
      <c r="B612" s="158" t="s">
        <v>408</v>
      </c>
      <c r="C612" s="493" t="s">
        <v>785</v>
      </c>
      <c r="D612" s="493"/>
      <c r="E612" s="493"/>
      <c r="F612" s="493"/>
      <c r="G612" s="152">
        <v>5</v>
      </c>
    </row>
    <row r="613" spans="1:7" ht="47.25" customHeight="1" x14ac:dyDescent="0.2">
      <c r="A613" s="303">
        <v>7</v>
      </c>
      <c r="B613" s="498" t="s">
        <v>786</v>
      </c>
      <c r="C613" s="154" t="s">
        <v>391</v>
      </c>
      <c r="D613" s="160" t="s">
        <v>392</v>
      </c>
      <c r="E613" s="160" t="s">
        <v>393</v>
      </c>
      <c r="F613" s="160" t="s">
        <v>394</v>
      </c>
      <c r="G613" s="152">
        <v>5</v>
      </c>
    </row>
    <row r="614" spans="1:7" ht="25.5" x14ac:dyDescent="0.2">
      <c r="A614" s="303"/>
      <c r="B614" s="498"/>
      <c r="C614" s="161" t="s">
        <v>787</v>
      </c>
      <c r="D614" s="161">
        <v>3590</v>
      </c>
      <c r="E614" s="161">
        <v>2500</v>
      </c>
      <c r="F614" s="161" t="s">
        <v>788</v>
      </c>
      <c r="G614" s="152">
        <v>5</v>
      </c>
    </row>
    <row r="615" spans="1:7" ht="33.75" customHeight="1" x14ac:dyDescent="0.2">
      <c r="A615" s="303"/>
      <c r="B615" s="498"/>
      <c r="C615" s="162" t="s">
        <v>789</v>
      </c>
      <c r="D615" s="161"/>
      <c r="E615" s="161"/>
      <c r="F615" s="161"/>
      <c r="G615" s="152">
        <v>5</v>
      </c>
    </row>
    <row r="616" spans="1:7" ht="24.75" customHeight="1" x14ac:dyDescent="0.2">
      <c r="G616" s="152">
        <v>5</v>
      </c>
    </row>
    <row r="617" spans="1:7" ht="25.5" customHeight="1" x14ac:dyDescent="0.2">
      <c r="A617" s="153" t="s">
        <v>415</v>
      </c>
      <c r="B617" s="467" t="s">
        <v>790</v>
      </c>
      <c r="C617" s="467"/>
      <c r="D617" s="467"/>
      <c r="E617" s="467"/>
      <c r="F617" s="467"/>
      <c r="G617" s="152">
        <v>5</v>
      </c>
    </row>
    <row r="618" spans="1:7" ht="25.5" x14ac:dyDescent="0.2">
      <c r="A618" s="154">
        <v>1</v>
      </c>
      <c r="B618" s="166" t="s">
        <v>397</v>
      </c>
      <c r="C618" s="307" t="s">
        <v>777</v>
      </c>
      <c r="D618" s="307"/>
      <c r="E618" s="307"/>
      <c r="F618" s="307"/>
      <c r="G618" s="152">
        <v>5</v>
      </c>
    </row>
    <row r="619" spans="1:7" ht="30" customHeight="1" x14ac:dyDescent="0.2">
      <c r="A619" s="154">
        <v>2</v>
      </c>
      <c r="B619" s="166" t="s">
        <v>399</v>
      </c>
      <c r="C619" s="468">
        <f>SUM(F622:F623)</f>
        <v>230</v>
      </c>
      <c r="D619" s="468"/>
      <c r="E619" s="468"/>
      <c r="F619" s="468"/>
      <c r="G619" s="152">
        <v>5</v>
      </c>
    </row>
    <row r="620" spans="1:7" ht="409.5" customHeight="1" x14ac:dyDescent="0.2">
      <c r="A620" s="154">
        <v>3</v>
      </c>
      <c r="B620" s="166" t="s">
        <v>400</v>
      </c>
      <c r="C620" s="307" t="s">
        <v>1202</v>
      </c>
      <c r="D620" s="307"/>
      <c r="E620" s="307"/>
      <c r="F620" s="307"/>
      <c r="G620" s="152">
        <v>5</v>
      </c>
    </row>
    <row r="621" spans="1:7" ht="36.75" customHeight="1" x14ac:dyDescent="0.2">
      <c r="A621" s="154">
        <v>4</v>
      </c>
      <c r="B621" s="166" t="s">
        <v>402</v>
      </c>
      <c r="C621" s="307" t="s">
        <v>779</v>
      </c>
      <c r="D621" s="307"/>
      <c r="E621" s="307"/>
      <c r="F621" s="307"/>
      <c r="G621" s="152">
        <v>5</v>
      </c>
    </row>
    <row r="622" spans="1:7" ht="45" customHeight="1" x14ac:dyDescent="0.2">
      <c r="A622" s="312">
        <v>5</v>
      </c>
      <c r="B622" s="314" t="s">
        <v>404</v>
      </c>
      <c r="C622" s="494" t="s">
        <v>1204</v>
      </c>
      <c r="D622" s="495"/>
      <c r="E622" s="496"/>
      <c r="F622" s="164">
        <v>40</v>
      </c>
    </row>
    <row r="623" spans="1:7" ht="32.25" customHeight="1" x14ac:dyDescent="0.2">
      <c r="A623" s="313"/>
      <c r="B623" s="315"/>
      <c r="C623" s="484" t="s">
        <v>1205</v>
      </c>
      <c r="D623" s="484"/>
      <c r="E623" s="484"/>
      <c r="F623" s="164">
        <v>190</v>
      </c>
      <c r="G623" s="152">
        <v>5</v>
      </c>
    </row>
    <row r="624" spans="1:7" ht="36" customHeight="1" x14ac:dyDescent="0.2">
      <c r="A624" s="154">
        <v>6</v>
      </c>
      <c r="B624" s="166" t="s">
        <v>408</v>
      </c>
      <c r="C624" s="307" t="s">
        <v>791</v>
      </c>
      <c r="D624" s="307"/>
      <c r="E624" s="307"/>
      <c r="F624" s="307"/>
      <c r="G624" s="152">
        <v>5</v>
      </c>
    </row>
    <row r="625" spans="1:7" ht="41.25" customHeight="1" x14ac:dyDescent="0.2">
      <c r="A625" s="303">
        <v>7</v>
      </c>
      <c r="B625" s="305" t="s">
        <v>410</v>
      </c>
      <c r="C625" s="154" t="s">
        <v>391</v>
      </c>
      <c r="D625" s="154" t="s">
        <v>392</v>
      </c>
      <c r="E625" s="154" t="s">
        <v>393</v>
      </c>
      <c r="F625" s="154" t="s">
        <v>394</v>
      </c>
      <c r="G625" s="152">
        <v>5</v>
      </c>
    </row>
    <row r="626" spans="1:7" ht="25.5" x14ac:dyDescent="0.2">
      <c r="A626" s="303"/>
      <c r="B626" s="305"/>
      <c r="C626" s="168" t="s">
        <v>792</v>
      </c>
      <c r="D626" s="165">
        <v>950</v>
      </c>
      <c r="E626" s="165">
        <v>1000</v>
      </c>
      <c r="F626" s="165" t="s">
        <v>793</v>
      </c>
      <c r="G626" s="152">
        <v>5</v>
      </c>
    </row>
    <row r="627" spans="1:7" ht="25.5" customHeight="1" x14ac:dyDescent="0.2">
      <c r="G627" s="152">
        <v>5</v>
      </c>
    </row>
    <row r="628" spans="1:7" ht="26.25" customHeight="1" x14ac:dyDescent="0.2">
      <c r="A628" s="153" t="s">
        <v>425</v>
      </c>
      <c r="B628" s="467" t="s">
        <v>794</v>
      </c>
      <c r="C628" s="467"/>
      <c r="D628" s="467"/>
      <c r="E628" s="467"/>
      <c r="F628" s="467"/>
      <c r="G628" s="152">
        <v>5</v>
      </c>
    </row>
    <row r="629" spans="1:7" ht="25.5" x14ac:dyDescent="0.2">
      <c r="A629" s="154">
        <v>1</v>
      </c>
      <c r="B629" s="166" t="s">
        <v>397</v>
      </c>
      <c r="C629" s="307" t="s">
        <v>777</v>
      </c>
      <c r="D629" s="307"/>
      <c r="E629" s="307"/>
      <c r="F629" s="307"/>
      <c r="G629" s="152">
        <v>5</v>
      </c>
    </row>
    <row r="630" spans="1:7" ht="20.25" customHeight="1" x14ac:dyDescent="0.2">
      <c r="A630" s="154">
        <v>2</v>
      </c>
      <c r="B630" s="166" t="s">
        <v>399</v>
      </c>
      <c r="C630" s="468">
        <f>SUM(F634:F636)</f>
        <v>750</v>
      </c>
      <c r="D630" s="468"/>
      <c r="E630" s="468"/>
      <c r="F630" s="468"/>
      <c r="G630" s="152">
        <v>5</v>
      </c>
    </row>
    <row r="631" spans="1:7" ht="321.75" customHeight="1" x14ac:dyDescent="0.2">
      <c r="A631" s="312">
        <v>3</v>
      </c>
      <c r="B631" s="314" t="s">
        <v>400</v>
      </c>
      <c r="C631" s="431" t="s">
        <v>1206</v>
      </c>
      <c r="D631" s="432"/>
      <c r="E631" s="432"/>
      <c r="F631" s="485"/>
    </row>
    <row r="632" spans="1:7" ht="321.75" customHeight="1" x14ac:dyDescent="0.2">
      <c r="A632" s="313"/>
      <c r="B632" s="315"/>
      <c r="C632" s="486"/>
      <c r="D632" s="487"/>
      <c r="E632" s="487"/>
      <c r="F632" s="488"/>
      <c r="G632" s="152">
        <v>5</v>
      </c>
    </row>
    <row r="633" spans="1:7" ht="33.75" customHeight="1" x14ac:dyDescent="0.2">
      <c r="A633" s="154">
        <v>4</v>
      </c>
      <c r="B633" s="166" t="s">
        <v>402</v>
      </c>
      <c r="C633" s="307" t="s">
        <v>795</v>
      </c>
      <c r="D633" s="307"/>
      <c r="E633" s="307"/>
      <c r="F633" s="307"/>
      <c r="G633" s="152">
        <v>5</v>
      </c>
    </row>
    <row r="634" spans="1:7" ht="33.75" customHeight="1" x14ac:dyDescent="0.2">
      <c r="A634" s="312">
        <v>5</v>
      </c>
      <c r="B634" s="314" t="s">
        <v>404</v>
      </c>
      <c r="C634" s="494" t="s">
        <v>1207</v>
      </c>
      <c r="D634" s="495"/>
      <c r="E634" s="496"/>
      <c r="F634" s="164">
        <v>500</v>
      </c>
    </row>
    <row r="635" spans="1:7" ht="33.75" customHeight="1" x14ac:dyDescent="0.2">
      <c r="A635" s="319"/>
      <c r="B635" s="326"/>
      <c r="C635" s="494" t="s">
        <v>1208</v>
      </c>
      <c r="D635" s="495"/>
      <c r="E635" s="496"/>
      <c r="F635" s="164">
        <v>20</v>
      </c>
    </row>
    <row r="636" spans="1:7" ht="36" customHeight="1" x14ac:dyDescent="0.2">
      <c r="A636" s="313"/>
      <c r="B636" s="315"/>
      <c r="C636" s="469" t="s">
        <v>1209</v>
      </c>
      <c r="D636" s="469"/>
      <c r="E636" s="469"/>
      <c r="F636" s="164">
        <v>230</v>
      </c>
      <c r="G636" s="152">
        <v>5</v>
      </c>
    </row>
    <row r="637" spans="1:7" ht="36.75" customHeight="1" x14ac:dyDescent="0.2">
      <c r="A637" s="154">
        <v>6</v>
      </c>
      <c r="B637" s="166" t="s">
        <v>408</v>
      </c>
      <c r="C637" s="307" t="s">
        <v>796</v>
      </c>
      <c r="D637" s="307"/>
      <c r="E637" s="307"/>
      <c r="F637" s="307"/>
      <c r="G637" s="152">
        <v>5</v>
      </c>
    </row>
    <row r="638" spans="1:7" ht="42" customHeight="1" x14ac:dyDescent="0.2">
      <c r="A638" s="303">
        <v>7</v>
      </c>
      <c r="B638" s="305" t="s">
        <v>410</v>
      </c>
      <c r="C638" s="154" t="s">
        <v>391</v>
      </c>
      <c r="D638" s="154" t="s">
        <v>392</v>
      </c>
      <c r="E638" s="154" t="s">
        <v>393</v>
      </c>
      <c r="F638" s="154" t="s">
        <v>394</v>
      </c>
      <c r="G638" s="152">
        <v>5</v>
      </c>
    </row>
    <row r="639" spans="1:7" ht="25.5" x14ac:dyDescent="0.2">
      <c r="A639" s="303"/>
      <c r="B639" s="305"/>
      <c r="C639" s="168" t="s">
        <v>792</v>
      </c>
      <c r="D639" s="165">
        <v>2381</v>
      </c>
      <c r="E639" s="165">
        <v>3000</v>
      </c>
      <c r="F639" s="165" t="s">
        <v>793</v>
      </c>
      <c r="G639" s="152">
        <v>5</v>
      </c>
    </row>
    <row r="640" spans="1:7" ht="27.75" customHeight="1" x14ac:dyDescent="0.2">
      <c r="G640" s="152">
        <v>5</v>
      </c>
    </row>
    <row r="641" spans="1:7" ht="34.5" customHeight="1" x14ac:dyDescent="0.2">
      <c r="A641" s="153" t="s">
        <v>436</v>
      </c>
      <c r="B641" s="306" t="s">
        <v>1115</v>
      </c>
      <c r="C641" s="306"/>
      <c r="D641" s="306"/>
      <c r="E641" s="306"/>
      <c r="F641" s="306"/>
      <c r="G641" s="152">
        <v>5</v>
      </c>
    </row>
    <row r="642" spans="1:7" ht="25.5" x14ac:dyDescent="0.2">
      <c r="A642" s="154">
        <v>1</v>
      </c>
      <c r="B642" s="166" t="s">
        <v>397</v>
      </c>
      <c r="C642" s="307" t="s">
        <v>777</v>
      </c>
      <c r="D642" s="307"/>
      <c r="E642" s="307"/>
      <c r="F642" s="307"/>
      <c r="G642" s="152">
        <v>5</v>
      </c>
    </row>
    <row r="643" spans="1:7" ht="12.75" x14ac:dyDescent="0.2">
      <c r="A643" s="154">
        <v>2</v>
      </c>
      <c r="B643" s="166" t="s">
        <v>399</v>
      </c>
      <c r="C643" s="468">
        <f>SUM(F646:F646)</f>
        <v>70</v>
      </c>
      <c r="D643" s="468"/>
      <c r="E643" s="468"/>
      <c r="F643" s="468"/>
      <c r="G643" s="152">
        <v>5</v>
      </c>
    </row>
    <row r="644" spans="1:7" ht="136.5" customHeight="1" x14ac:dyDescent="0.2">
      <c r="A644" s="154">
        <v>3</v>
      </c>
      <c r="B644" s="166" t="s">
        <v>400</v>
      </c>
      <c r="C644" s="307" t="s">
        <v>1210</v>
      </c>
      <c r="D644" s="307"/>
      <c r="E644" s="307"/>
      <c r="F644" s="307"/>
      <c r="G644" s="152">
        <v>5</v>
      </c>
    </row>
    <row r="645" spans="1:7" ht="42" customHeight="1" x14ac:dyDescent="0.2">
      <c r="A645" s="154">
        <v>4</v>
      </c>
      <c r="B645" s="166" t="s">
        <v>402</v>
      </c>
      <c r="C645" s="307" t="s">
        <v>779</v>
      </c>
      <c r="D645" s="307"/>
      <c r="E645" s="307"/>
      <c r="F645" s="307"/>
      <c r="G645" s="152">
        <v>5</v>
      </c>
    </row>
    <row r="646" spans="1:7" ht="25.5" x14ac:dyDescent="0.2">
      <c r="A646" s="154">
        <v>5</v>
      </c>
      <c r="B646" s="166" t="s">
        <v>404</v>
      </c>
      <c r="C646" s="484" t="s">
        <v>797</v>
      </c>
      <c r="D646" s="484"/>
      <c r="E646" s="484"/>
      <c r="F646" s="164">
        <v>70</v>
      </c>
      <c r="G646" s="152">
        <v>5</v>
      </c>
    </row>
    <row r="647" spans="1:7" ht="30.75" customHeight="1" x14ac:dyDescent="0.2">
      <c r="A647" s="154">
        <v>6</v>
      </c>
      <c r="B647" s="166" t="s">
        <v>408</v>
      </c>
      <c r="C647" s="307" t="s">
        <v>791</v>
      </c>
      <c r="D647" s="307"/>
      <c r="E647" s="307"/>
      <c r="F647" s="307"/>
      <c r="G647" s="152">
        <v>5</v>
      </c>
    </row>
    <row r="648" spans="1:7" ht="25.5" x14ac:dyDescent="0.2">
      <c r="A648" s="303">
        <v>7</v>
      </c>
      <c r="B648" s="305" t="s">
        <v>410</v>
      </c>
      <c r="C648" s="154" t="s">
        <v>391</v>
      </c>
      <c r="D648" s="154" t="s">
        <v>392</v>
      </c>
      <c r="E648" s="154" t="s">
        <v>393</v>
      </c>
      <c r="F648" s="154" t="s">
        <v>394</v>
      </c>
      <c r="G648" s="152">
        <v>5</v>
      </c>
    </row>
    <row r="649" spans="1:7" ht="25.5" x14ac:dyDescent="0.2">
      <c r="A649" s="303"/>
      <c r="B649" s="305"/>
      <c r="C649" s="168" t="s">
        <v>792</v>
      </c>
      <c r="D649" s="165">
        <v>180</v>
      </c>
      <c r="E649" s="165">
        <v>190</v>
      </c>
      <c r="F649" s="165" t="s">
        <v>793</v>
      </c>
      <c r="G649" s="152">
        <v>5</v>
      </c>
    </row>
    <row r="650" spans="1:7" ht="23.25" customHeight="1" x14ac:dyDescent="0.2">
      <c r="G650" s="152">
        <v>5</v>
      </c>
    </row>
    <row r="651" spans="1:7" ht="37.5" customHeight="1" x14ac:dyDescent="0.2">
      <c r="A651" s="153" t="s">
        <v>687</v>
      </c>
      <c r="B651" s="306" t="s">
        <v>1116</v>
      </c>
      <c r="C651" s="306"/>
      <c r="D651" s="306"/>
      <c r="E651" s="306"/>
      <c r="F651" s="306"/>
      <c r="G651" s="152">
        <v>5</v>
      </c>
    </row>
    <row r="652" spans="1:7" ht="25.5" x14ac:dyDescent="0.2">
      <c r="A652" s="154">
        <v>1</v>
      </c>
      <c r="B652" s="166" t="s">
        <v>397</v>
      </c>
      <c r="C652" s="307" t="s">
        <v>798</v>
      </c>
      <c r="D652" s="307"/>
      <c r="E652" s="307"/>
      <c r="F652" s="307"/>
      <c r="G652" s="152">
        <v>5</v>
      </c>
    </row>
    <row r="653" spans="1:7" ht="12.75" x14ac:dyDescent="0.2">
      <c r="A653" s="154">
        <v>2</v>
      </c>
      <c r="B653" s="166" t="s">
        <v>399</v>
      </c>
      <c r="C653" s="468">
        <f>SUM(F656:F656)</f>
        <v>12</v>
      </c>
      <c r="D653" s="468"/>
      <c r="E653" s="468"/>
      <c r="F653" s="468"/>
      <c r="G653" s="152">
        <v>5</v>
      </c>
    </row>
    <row r="654" spans="1:7" ht="98.25" customHeight="1" x14ac:dyDescent="0.2">
      <c r="A654" s="154">
        <v>3</v>
      </c>
      <c r="B654" s="166" t="s">
        <v>400</v>
      </c>
      <c r="C654" s="307" t="s">
        <v>1211</v>
      </c>
      <c r="D654" s="307"/>
      <c r="E654" s="307"/>
      <c r="F654" s="307"/>
      <c r="G654" s="152">
        <v>5</v>
      </c>
    </row>
    <row r="655" spans="1:7" ht="28.5" customHeight="1" x14ac:dyDescent="0.2">
      <c r="A655" s="154">
        <v>4</v>
      </c>
      <c r="B655" s="166" t="s">
        <v>402</v>
      </c>
      <c r="C655" s="307" t="s">
        <v>799</v>
      </c>
      <c r="D655" s="307"/>
      <c r="E655" s="307"/>
      <c r="F655" s="307"/>
      <c r="G655" s="152">
        <v>5</v>
      </c>
    </row>
    <row r="656" spans="1:7" ht="25.5" x14ac:dyDescent="0.2">
      <c r="A656" s="154">
        <v>5</v>
      </c>
      <c r="B656" s="166" t="s">
        <v>404</v>
      </c>
      <c r="C656" s="484" t="s">
        <v>148</v>
      </c>
      <c r="D656" s="484"/>
      <c r="E656" s="484"/>
      <c r="F656" s="164">
        <v>12</v>
      </c>
      <c r="G656" s="152">
        <v>5</v>
      </c>
    </row>
    <row r="657" spans="1:7" ht="25.5" x14ac:dyDescent="0.2">
      <c r="A657" s="154">
        <v>6</v>
      </c>
      <c r="B657" s="166" t="s">
        <v>408</v>
      </c>
      <c r="C657" s="307" t="s">
        <v>800</v>
      </c>
      <c r="D657" s="307"/>
      <c r="E657" s="307"/>
      <c r="F657" s="307"/>
      <c r="G657" s="152">
        <v>5</v>
      </c>
    </row>
    <row r="658" spans="1:7" ht="39" customHeight="1" x14ac:dyDescent="0.2">
      <c r="A658" s="303">
        <v>7</v>
      </c>
      <c r="B658" s="305" t="s">
        <v>410</v>
      </c>
      <c r="C658" s="154" t="s">
        <v>391</v>
      </c>
      <c r="D658" s="154" t="s">
        <v>392</v>
      </c>
      <c r="E658" s="154" t="s">
        <v>393</v>
      </c>
      <c r="F658" s="154" t="s">
        <v>394</v>
      </c>
      <c r="G658" s="152">
        <v>5</v>
      </c>
    </row>
    <row r="659" spans="1:7" ht="25.5" x14ac:dyDescent="0.2">
      <c r="A659" s="303"/>
      <c r="B659" s="305"/>
      <c r="C659" s="168" t="s">
        <v>792</v>
      </c>
      <c r="D659" s="165">
        <v>5</v>
      </c>
      <c r="E659" s="165">
        <v>10</v>
      </c>
      <c r="F659" s="165" t="s">
        <v>793</v>
      </c>
      <c r="G659" s="152">
        <v>5</v>
      </c>
    </row>
    <row r="660" spans="1:7" ht="22.5" customHeight="1" x14ac:dyDescent="0.2">
      <c r="G660" s="152">
        <v>5</v>
      </c>
    </row>
    <row r="661" spans="1:7" ht="22.5" customHeight="1" x14ac:dyDescent="0.2">
      <c r="A661" s="153" t="s">
        <v>446</v>
      </c>
      <c r="B661" s="467" t="s">
        <v>801</v>
      </c>
      <c r="C661" s="467"/>
      <c r="D661" s="467"/>
      <c r="E661" s="467"/>
      <c r="F661" s="467"/>
      <c r="G661" s="152">
        <v>5</v>
      </c>
    </row>
    <row r="662" spans="1:7" ht="34.5" customHeight="1" x14ac:dyDescent="0.2">
      <c r="A662" s="154">
        <v>1</v>
      </c>
      <c r="B662" s="166" t="s">
        <v>397</v>
      </c>
      <c r="C662" s="307" t="s">
        <v>798</v>
      </c>
      <c r="D662" s="307"/>
      <c r="E662" s="307"/>
      <c r="F662" s="307"/>
      <c r="G662" s="152">
        <v>5</v>
      </c>
    </row>
    <row r="663" spans="1:7" ht="30.75" customHeight="1" x14ac:dyDescent="0.2">
      <c r="A663" s="154">
        <v>2</v>
      </c>
      <c r="B663" s="166" t="s">
        <v>399</v>
      </c>
      <c r="C663" s="468">
        <f>C672+C682+C697+C707+C728+C739+C752+C763+C773+C784+C795+C805+C815+C825+C837+C847+C857+C867+C877+C888+C899+C910</f>
        <v>3666.2</v>
      </c>
      <c r="D663" s="468"/>
      <c r="E663" s="468"/>
      <c r="F663" s="468"/>
      <c r="G663" s="152">
        <v>5</v>
      </c>
    </row>
    <row r="664" spans="1:7" ht="91.5" customHeight="1" x14ac:dyDescent="0.2">
      <c r="A664" s="154">
        <v>3</v>
      </c>
      <c r="B664" s="166" t="s">
        <v>400</v>
      </c>
      <c r="C664" s="307" t="s">
        <v>802</v>
      </c>
      <c r="D664" s="307"/>
      <c r="E664" s="307"/>
      <c r="F664" s="307"/>
      <c r="G664" s="152">
        <v>5</v>
      </c>
    </row>
    <row r="665" spans="1:7" ht="34.5" customHeight="1" x14ac:dyDescent="0.2">
      <c r="A665" s="154">
        <v>4</v>
      </c>
      <c r="B665" s="166" t="s">
        <v>386</v>
      </c>
      <c r="C665" s="307" t="s">
        <v>779</v>
      </c>
      <c r="D665" s="307"/>
      <c r="E665" s="307"/>
      <c r="F665" s="307"/>
      <c r="G665" s="152">
        <v>5</v>
      </c>
    </row>
    <row r="666" spans="1:7" ht="31.5" customHeight="1" x14ac:dyDescent="0.2">
      <c r="A666" s="154">
        <v>5</v>
      </c>
      <c r="B666" s="166" t="s">
        <v>388</v>
      </c>
      <c r="C666" s="307" t="s">
        <v>780</v>
      </c>
      <c r="D666" s="307"/>
      <c r="E666" s="307"/>
      <c r="F666" s="307"/>
      <c r="G666" s="152">
        <v>5</v>
      </c>
    </row>
    <row r="667" spans="1:7" ht="33.75" customHeight="1" x14ac:dyDescent="0.2">
      <c r="A667" s="303">
        <v>6</v>
      </c>
      <c r="B667" s="305" t="s">
        <v>390</v>
      </c>
      <c r="C667" s="154" t="s">
        <v>391</v>
      </c>
      <c r="D667" s="154" t="s">
        <v>392</v>
      </c>
      <c r="E667" s="154" t="s">
        <v>393</v>
      </c>
      <c r="F667" s="154" t="s">
        <v>394</v>
      </c>
      <c r="G667" s="152">
        <v>5</v>
      </c>
    </row>
    <row r="668" spans="1:7" ht="42.75" customHeight="1" x14ac:dyDescent="0.2">
      <c r="A668" s="303"/>
      <c r="B668" s="305"/>
      <c r="C668" s="168" t="s">
        <v>781</v>
      </c>
      <c r="D668" s="154"/>
      <c r="E668" s="154"/>
      <c r="F668" s="154"/>
      <c r="G668" s="152">
        <v>5</v>
      </c>
    </row>
    <row r="669" spans="1:7" ht="22.5" customHeight="1" x14ac:dyDescent="0.2">
      <c r="G669" s="152">
        <v>5</v>
      </c>
    </row>
    <row r="670" spans="1:7" ht="38.25" customHeight="1" x14ac:dyDescent="0.2">
      <c r="A670" s="172" t="s">
        <v>452</v>
      </c>
      <c r="B670" s="491" t="s">
        <v>803</v>
      </c>
      <c r="C670" s="491"/>
      <c r="D670" s="491"/>
      <c r="E670" s="491"/>
      <c r="F670" s="491"/>
      <c r="G670" s="152">
        <v>5</v>
      </c>
    </row>
    <row r="671" spans="1:7" ht="25.5" x14ac:dyDescent="0.2">
      <c r="A671" s="175">
        <v>1</v>
      </c>
      <c r="B671" s="173" t="s">
        <v>397</v>
      </c>
      <c r="C671" s="460" t="s">
        <v>798</v>
      </c>
      <c r="D671" s="460"/>
      <c r="E671" s="460"/>
      <c r="F671" s="460"/>
      <c r="G671" s="152">
        <v>5</v>
      </c>
    </row>
    <row r="672" spans="1:7" ht="12.75" x14ac:dyDescent="0.2">
      <c r="A672" s="175">
        <v>2</v>
      </c>
      <c r="B672" s="173" t="s">
        <v>399</v>
      </c>
      <c r="C672" s="466">
        <f>SUM(F675:F675)</f>
        <v>50</v>
      </c>
      <c r="D672" s="466"/>
      <c r="E672" s="466"/>
      <c r="F672" s="466"/>
      <c r="G672" s="152">
        <v>5</v>
      </c>
    </row>
    <row r="673" spans="1:7" ht="54" customHeight="1" x14ac:dyDescent="0.2">
      <c r="A673" s="175">
        <v>3</v>
      </c>
      <c r="B673" s="173" t="s">
        <v>400</v>
      </c>
      <c r="C673" s="460" t="s">
        <v>804</v>
      </c>
      <c r="D673" s="460"/>
      <c r="E673" s="460"/>
      <c r="F673" s="460"/>
      <c r="G673" s="152">
        <v>5</v>
      </c>
    </row>
    <row r="674" spans="1:7" ht="30.75" customHeight="1" x14ac:dyDescent="0.2">
      <c r="A674" s="175">
        <v>4</v>
      </c>
      <c r="B674" s="173" t="s">
        <v>402</v>
      </c>
      <c r="C674" s="460" t="s">
        <v>805</v>
      </c>
      <c r="D674" s="460"/>
      <c r="E674" s="460"/>
      <c r="F674" s="460"/>
      <c r="G674" s="152">
        <v>5</v>
      </c>
    </row>
    <row r="675" spans="1:7" ht="35.25" customHeight="1" x14ac:dyDescent="0.2">
      <c r="A675" s="175">
        <v>5</v>
      </c>
      <c r="B675" s="173" t="s">
        <v>404</v>
      </c>
      <c r="C675" s="490" t="s">
        <v>806</v>
      </c>
      <c r="D675" s="490"/>
      <c r="E675" s="490"/>
      <c r="F675" s="174">
        <v>50</v>
      </c>
      <c r="G675" s="152">
        <v>5</v>
      </c>
    </row>
    <row r="676" spans="1:7" ht="25.5" x14ac:dyDescent="0.2">
      <c r="A676" s="175">
        <v>6</v>
      </c>
      <c r="B676" s="173" t="s">
        <v>408</v>
      </c>
      <c r="C676" s="460" t="s">
        <v>807</v>
      </c>
      <c r="D676" s="460"/>
      <c r="E676" s="460"/>
      <c r="F676" s="460"/>
      <c r="G676" s="152">
        <v>5</v>
      </c>
    </row>
    <row r="677" spans="1:7" ht="25.5" x14ac:dyDescent="0.2">
      <c r="A677" s="473">
        <v>7</v>
      </c>
      <c r="B677" s="473" t="s">
        <v>410</v>
      </c>
      <c r="C677" s="175" t="s">
        <v>391</v>
      </c>
      <c r="D677" s="175" t="s">
        <v>392</v>
      </c>
      <c r="E677" s="175" t="s">
        <v>393</v>
      </c>
      <c r="F677" s="175" t="s">
        <v>394</v>
      </c>
      <c r="G677" s="152">
        <v>5</v>
      </c>
    </row>
    <row r="678" spans="1:7" ht="25.5" x14ac:dyDescent="0.2">
      <c r="A678" s="473"/>
      <c r="B678" s="473"/>
      <c r="C678" s="176" t="s">
        <v>792</v>
      </c>
      <c r="D678" s="177">
        <v>14</v>
      </c>
      <c r="E678" s="177">
        <v>95</v>
      </c>
      <c r="F678" s="177"/>
      <c r="G678" s="152">
        <v>5</v>
      </c>
    </row>
    <row r="679" spans="1:7" ht="24.75" customHeight="1" x14ac:dyDescent="0.2">
      <c r="G679" s="152">
        <v>5</v>
      </c>
    </row>
    <row r="680" spans="1:7" ht="37.5" customHeight="1" x14ac:dyDescent="0.2">
      <c r="A680" s="153" t="s">
        <v>468</v>
      </c>
      <c r="B680" s="467" t="s">
        <v>808</v>
      </c>
      <c r="C680" s="467"/>
      <c r="D680" s="467"/>
      <c r="E680" s="467"/>
      <c r="F680" s="467"/>
      <c r="G680" s="152">
        <v>5</v>
      </c>
    </row>
    <row r="681" spans="1:7" ht="35.25" customHeight="1" x14ac:dyDescent="0.2">
      <c r="A681" s="154">
        <v>1</v>
      </c>
      <c r="B681" s="166" t="s">
        <v>397</v>
      </c>
      <c r="C681" s="307" t="s">
        <v>798</v>
      </c>
      <c r="D681" s="307"/>
      <c r="E681" s="307"/>
      <c r="F681" s="307"/>
      <c r="G681" s="152">
        <v>5</v>
      </c>
    </row>
    <row r="682" spans="1:7" ht="12.75" x14ac:dyDescent="0.2">
      <c r="A682" s="154">
        <v>2</v>
      </c>
      <c r="B682" s="166" t="s">
        <v>399</v>
      </c>
      <c r="C682" s="468">
        <f>SUM(F685:F690)</f>
        <v>1000</v>
      </c>
      <c r="D682" s="468"/>
      <c r="E682" s="468"/>
      <c r="F682" s="468"/>
      <c r="G682" s="152">
        <v>5</v>
      </c>
    </row>
    <row r="683" spans="1:7" ht="36.75" customHeight="1" x14ac:dyDescent="0.2">
      <c r="A683" s="154">
        <v>3</v>
      </c>
      <c r="B683" s="166" t="s">
        <v>400</v>
      </c>
      <c r="C683" s="307" t="s">
        <v>809</v>
      </c>
      <c r="D683" s="307"/>
      <c r="E683" s="307"/>
      <c r="F683" s="307"/>
      <c r="G683" s="152">
        <v>5</v>
      </c>
    </row>
    <row r="684" spans="1:7" ht="324.75" customHeight="1" x14ac:dyDescent="0.2">
      <c r="A684" s="154">
        <v>4</v>
      </c>
      <c r="B684" s="166" t="s">
        <v>402</v>
      </c>
      <c r="C684" s="307" t="s">
        <v>1212</v>
      </c>
      <c r="D684" s="307"/>
      <c r="E684" s="307"/>
      <c r="F684" s="307"/>
      <c r="G684" s="152">
        <v>5</v>
      </c>
    </row>
    <row r="685" spans="1:7" ht="65.25" customHeight="1" x14ac:dyDescent="0.2">
      <c r="A685" s="303">
        <v>5</v>
      </c>
      <c r="B685" s="304" t="s">
        <v>404</v>
      </c>
      <c r="C685" s="309" t="s">
        <v>1213</v>
      </c>
      <c r="D685" s="309"/>
      <c r="E685" s="309"/>
      <c r="F685" s="167">
        <v>270</v>
      </c>
      <c r="G685" s="152">
        <v>5</v>
      </c>
    </row>
    <row r="686" spans="1:7" ht="45" customHeight="1" x14ac:dyDescent="0.2">
      <c r="A686" s="303"/>
      <c r="B686" s="304"/>
      <c r="C686" s="309" t="s">
        <v>1214</v>
      </c>
      <c r="D686" s="309"/>
      <c r="E686" s="309"/>
      <c r="F686" s="167">
        <v>480</v>
      </c>
      <c r="G686" s="152">
        <v>5</v>
      </c>
    </row>
    <row r="687" spans="1:7" ht="51.75" customHeight="1" x14ac:dyDescent="0.2">
      <c r="A687" s="303"/>
      <c r="B687" s="304"/>
      <c r="C687" s="309" t="s">
        <v>1215</v>
      </c>
      <c r="D687" s="309"/>
      <c r="E687" s="309"/>
      <c r="F687" s="167">
        <v>90</v>
      </c>
      <c r="G687" s="152">
        <v>5</v>
      </c>
    </row>
    <row r="688" spans="1:7" ht="51.75" customHeight="1" x14ac:dyDescent="0.2">
      <c r="A688" s="303"/>
      <c r="B688" s="304"/>
      <c r="C688" s="363" t="s">
        <v>1216</v>
      </c>
      <c r="D688" s="364"/>
      <c r="E688" s="365"/>
      <c r="F688" s="167">
        <v>70</v>
      </c>
    </row>
    <row r="689" spans="1:7" ht="51.75" customHeight="1" x14ac:dyDescent="0.2">
      <c r="A689" s="303"/>
      <c r="B689" s="304"/>
      <c r="C689" s="363" t="s">
        <v>1217</v>
      </c>
      <c r="D689" s="364"/>
      <c r="E689" s="365"/>
      <c r="F689" s="167">
        <v>30</v>
      </c>
    </row>
    <row r="690" spans="1:7" ht="52.5" customHeight="1" x14ac:dyDescent="0.2">
      <c r="A690" s="303"/>
      <c r="B690" s="304"/>
      <c r="C690" s="309" t="s">
        <v>1218</v>
      </c>
      <c r="D690" s="309"/>
      <c r="E690" s="309"/>
      <c r="F690" s="167">
        <v>60</v>
      </c>
      <c r="G690" s="152">
        <v>5</v>
      </c>
    </row>
    <row r="691" spans="1:7" ht="25.5" x14ac:dyDescent="0.2">
      <c r="A691" s="154">
        <v>6</v>
      </c>
      <c r="B691" s="166" t="s">
        <v>408</v>
      </c>
      <c r="C691" s="307" t="s">
        <v>810</v>
      </c>
      <c r="D691" s="307"/>
      <c r="E691" s="307"/>
      <c r="F691" s="307"/>
      <c r="G691" s="152">
        <v>5</v>
      </c>
    </row>
    <row r="692" spans="1:7" ht="25.5" x14ac:dyDescent="0.2">
      <c r="A692" s="303">
        <v>7</v>
      </c>
      <c r="B692" s="305" t="s">
        <v>410</v>
      </c>
      <c r="C692" s="154" t="s">
        <v>391</v>
      </c>
      <c r="D692" s="154" t="s">
        <v>392</v>
      </c>
      <c r="E692" s="154" t="s">
        <v>393</v>
      </c>
      <c r="F692" s="154" t="s">
        <v>394</v>
      </c>
      <c r="G692" s="152">
        <v>5</v>
      </c>
    </row>
    <row r="693" spans="1:7" ht="25.5" x14ac:dyDescent="0.2">
      <c r="A693" s="303"/>
      <c r="B693" s="305"/>
      <c r="C693" s="168" t="s">
        <v>792</v>
      </c>
      <c r="D693" s="165">
        <v>548</v>
      </c>
      <c r="E693" s="165">
        <v>570</v>
      </c>
      <c r="F693" s="165" t="s">
        <v>793</v>
      </c>
      <c r="G693" s="152">
        <v>5</v>
      </c>
    </row>
    <row r="694" spans="1:7" ht="37.5" customHeight="1" x14ac:dyDescent="0.2">
      <c r="G694" s="152">
        <v>5</v>
      </c>
    </row>
    <row r="695" spans="1:7" ht="32.25" customHeight="1" x14ac:dyDescent="0.2">
      <c r="A695" s="153" t="s">
        <v>1108</v>
      </c>
      <c r="B695" s="467" t="s">
        <v>1118</v>
      </c>
      <c r="C695" s="467"/>
      <c r="D695" s="467"/>
      <c r="E695" s="467"/>
      <c r="F695" s="467"/>
      <c r="G695" s="152">
        <v>5</v>
      </c>
    </row>
    <row r="696" spans="1:7" ht="31.5" customHeight="1" x14ac:dyDescent="0.2">
      <c r="A696" s="154">
        <v>1</v>
      </c>
      <c r="B696" s="166" t="s">
        <v>397</v>
      </c>
      <c r="C696" s="307" t="s">
        <v>798</v>
      </c>
      <c r="D696" s="307"/>
      <c r="E696" s="307"/>
      <c r="F696" s="307"/>
      <c r="G696" s="152">
        <v>5</v>
      </c>
    </row>
    <row r="697" spans="1:7" ht="12.75" x14ac:dyDescent="0.2">
      <c r="A697" s="154">
        <v>2</v>
      </c>
      <c r="B697" s="166" t="s">
        <v>399</v>
      </c>
      <c r="C697" s="468">
        <f>SUM(F700:F700)</f>
        <v>30</v>
      </c>
      <c r="D697" s="468"/>
      <c r="E697" s="468"/>
      <c r="F697" s="468"/>
      <c r="G697" s="152">
        <v>5</v>
      </c>
    </row>
    <row r="698" spans="1:7" ht="120.75" customHeight="1" x14ac:dyDescent="0.2">
      <c r="A698" s="154">
        <v>3</v>
      </c>
      <c r="B698" s="166" t="s">
        <v>400</v>
      </c>
      <c r="C698" s="307" t="s">
        <v>1219</v>
      </c>
      <c r="D698" s="307"/>
      <c r="E698" s="307"/>
      <c r="F698" s="307"/>
      <c r="G698" s="152">
        <v>5</v>
      </c>
    </row>
    <row r="699" spans="1:7" ht="24" customHeight="1" x14ac:dyDescent="0.2">
      <c r="A699" s="154">
        <v>4</v>
      </c>
      <c r="B699" s="166" t="s">
        <v>402</v>
      </c>
      <c r="C699" s="307" t="s">
        <v>811</v>
      </c>
      <c r="D699" s="307"/>
      <c r="E699" s="307"/>
      <c r="F699" s="307"/>
      <c r="G699" s="152">
        <v>5</v>
      </c>
    </row>
    <row r="700" spans="1:7" ht="36.75" customHeight="1" x14ac:dyDescent="0.2">
      <c r="A700" s="154">
        <v>5</v>
      </c>
      <c r="B700" s="166" t="s">
        <v>404</v>
      </c>
      <c r="C700" s="309" t="s">
        <v>812</v>
      </c>
      <c r="D700" s="309"/>
      <c r="E700" s="309"/>
      <c r="F700" s="167">
        <v>30</v>
      </c>
      <c r="G700" s="152">
        <v>5</v>
      </c>
    </row>
    <row r="701" spans="1:7" ht="25.5" x14ac:dyDescent="0.2">
      <c r="A701" s="154">
        <v>6</v>
      </c>
      <c r="B701" s="166" t="s">
        <v>408</v>
      </c>
      <c r="C701" s="307" t="s">
        <v>813</v>
      </c>
      <c r="D701" s="307"/>
      <c r="E701" s="307"/>
      <c r="F701" s="307"/>
      <c r="G701" s="152">
        <v>5</v>
      </c>
    </row>
    <row r="702" spans="1:7" ht="25.5" x14ac:dyDescent="0.2">
      <c r="A702" s="303">
        <v>7</v>
      </c>
      <c r="B702" s="305" t="s">
        <v>410</v>
      </c>
      <c r="C702" s="154" t="s">
        <v>391</v>
      </c>
      <c r="D702" s="154" t="s">
        <v>392</v>
      </c>
      <c r="E702" s="154" t="s">
        <v>393</v>
      </c>
      <c r="F702" s="154" t="s">
        <v>394</v>
      </c>
      <c r="G702" s="152">
        <v>5</v>
      </c>
    </row>
    <row r="703" spans="1:7" ht="25.5" x14ac:dyDescent="0.2">
      <c r="A703" s="303"/>
      <c r="B703" s="305"/>
      <c r="C703" s="168" t="s">
        <v>792</v>
      </c>
      <c r="D703" s="165">
        <v>18</v>
      </c>
      <c r="E703" s="165" t="s">
        <v>814</v>
      </c>
      <c r="F703" s="165" t="s">
        <v>793</v>
      </c>
      <c r="G703" s="152">
        <v>5</v>
      </c>
    </row>
    <row r="704" spans="1:7" ht="21.75" customHeight="1" x14ac:dyDescent="0.2">
      <c r="G704" s="152">
        <v>5</v>
      </c>
    </row>
    <row r="705" spans="1:7" ht="35.25" customHeight="1" x14ac:dyDescent="0.2">
      <c r="A705" s="153" t="s">
        <v>1111</v>
      </c>
      <c r="B705" s="467" t="s">
        <v>815</v>
      </c>
      <c r="C705" s="467"/>
      <c r="D705" s="467"/>
      <c r="E705" s="467"/>
      <c r="F705" s="467"/>
      <c r="G705" s="152">
        <v>5</v>
      </c>
    </row>
    <row r="706" spans="1:7" ht="25.5" x14ac:dyDescent="0.2">
      <c r="A706" s="154">
        <v>1</v>
      </c>
      <c r="B706" s="166" t="s">
        <v>397</v>
      </c>
      <c r="C706" s="307" t="s">
        <v>798</v>
      </c>
      <c r="D706" s="307"/>
      <c r="E706" s="307"/>
      <c r="F706" s="307"/>
      <c r="G706" s="152">
        <v>5</v>
      </c>
    </row>
    <row r="707" spans="1:7" ht="12.75" x14ac:dyDescent="0.2">
      <c r="A707" s="154">
        <v>2</v>
      </c>
      <c r="B707" s="166" t="s">
        <v>399</v>
      </c>
      <c r="C707" s="468">
        <f>SUM(F710:F721)</f>
        <v>298.7</v>
      </c>
      <c r="D707" s="468"/>
      <c r="E707" s="468"/>
      <c r="F707" s="468"/>
      <c r="G707" s="152">
        <v>5</v>
      </c>
    </row>
    <row r="708" spans="1:7" ht="108" customHeight="1" x14ac:dyDescent="0.2">
      <c r="A708" s="154">
        <v>3</v>
      </c>
      <c r="B708" s="166" t="s">
        <v>400</v>
      </c>
      <c r="C708" s="307" t="s">
        <v>1220</v>
      </c>
      <c r="D708" s="307"/>
      <c r="E708" s="307"/>
      <c r="F708" s="307"/>
      <c r="G708" s="152">
        <v>5</v>
      </c>
    </row>
    <row r="709" spans="1:7" ht="36" customHeight="1" x14ac:dyDescent="0.2">
      <c r="A709" s="154">
        <v>4</v>
      </c>
      <c r="B709" s="166" t="s">
        <v>402</v>
      </c>
      <c r="C709" s="307" t="s">
        <v>816</v>
      </c>
      <c r="D709" s="307"/>
      <c r="E709" s="307"/>
      <c r="F709" s="307"/>
      <c r="G709" s="152">
        <v>5</v>
      </c>
    </row>
    <row r="710" spans="1:7" ht="70.5" customHeight="1" x14ac:dyDescent="0.2">
      <c r="A710" s="303">
        <v>5</v>
      </c>
      <c r="B710" s="304" t="s">
        <v>404</v>
      </c>
      <c r="C710" s="469" t="s">
        <v>817</v>
      </c>
      <c r="D710" s="469"/>
      <c r="E710" s="469"/>
      <c r="F710" s="167">
        <v>5</v>
      </c>
      <c r="G710" s="152">
        <v>5</v>
      </c>
    </row>
    <row r="711" spans="1:7" ht="91.5" customHeight="1" x14ac:dyDescent="0.2">
      <c r="A711" s="303"/>
      <c r="B711" s="304"/>
      <c r="C711" s="489" t="s">
        <v>818</v>
      </c>
      <c r="D711" s="489"/>
      <c r="E711" s="489"/>
      <c r="F711" s="167">
        <v>6</v>
      </c>
      <c r="G711" s="152">
        <v>5</v>
      </c>
    </row>
    <row r="712" spans="1:7" ht="90" customHeight="1" x14ac:dyDescent="0.2">
      <c r="A712" s="303"/>
      <c r="B712" s="304"/>
      <c r="C712" s="489" t="s">
        <v>819</v>
      </c>
      <c r="D712" s="489"/>
      <c r="E712" s="489"/>
      <c r="F712" s="167">
        <v>10.5</v>
      </c>
      <c r="G712" s="152">
        <v>5</v>
      </c>
    </row>
    <row r="713" spans="1:7" ht="92.25" customHeight="1" x14ac:dyDescent="0.2">
      <c r="A713" s="303"/>
      <c r="B713" s="304"/>
      <c r="C713" s="489" t="s">
        <v>1221</v>
      </c>
      <c r="D713" s="489"/>
      <c r="E713" s="489"/>
      <c r="F713" s="167">
        <v>25</v>
      </c>
      <c r="G713" s="152">
        <v>5</v>
      </c>
    </row>
    <row r="714" spans="1:7" ht="31.5" customHeight="1" x14ac:dyDescent="0.2">
      <c r="A714" s="303"/>
      <c r="B714" s="304"/>
      <c r="C714" s="489" t="s">
        <v>820</v>
      </c>
      <c r="D714" s="489"/>
      <c r="E714" s="489"/>
      <c r="F714" s="167">
        <v>60</v>
      </c>
      <c r="G714" s="152">
        <v>5</v>
      </c>
    </row>
    <row r="715" spans="1:7" ht="79.5" customHeight="1" x14ac:dyDescent="0.2">
      <c r="A715" s="303"/>
      <c r="B715" s="304"/>
      <c r="C715" s="489" t="s">
        <v>821</v>
      </c>
      <c r="D715" s="489"/>
      <c r="E715" s="489"/>
      <c r="F715" s="167">
        <v>105</v>
      </c>
      <c r="G715" s="152">
        <v>5</v>
      </c>
    </row>
    <row r="716" spans="1:7" ht="66.75" customHeight="1" x14ac:dyDescent="0.2">
      <c r="A716" s="303"/>
      <c r="B716" s="304"/>
      <c r="C716" s="489" t="s">
        <v>1222</v>
      </c>
      <c r="D716" s="489"/>
      <c r="E716" s="489"/>
      <c r="F716" s="167">
        <v>9</v>
      </c>
      <c r="G716" s="152">
        <v>5</v>
      </c>
    </row>
    <row r="717" spans="1:7" ht="91.5" customHeight="1" x14ac:dyDescent="0.2">
      <c r="A717" s="303"/>
      <c r="B717" s="304"/>
      <c r="C717" s="489" t="s">
        <v>1223</v>
      </c>
      <c r="D717" s="489"/>
      <c r="E717" s="489"/>
      <c r="F717" s="167">
        <v>10.199999999999999</v>
      </c>
      <c r="G717" s="152">
        <v>5</v>
      </c>
    </row>
    <row r="718" spans="1:7" ht="27" customHeight="1" x14ac:dyDescent="0.2">
      <c r="A718" s="303"/>
      <c r="B718" s="304"/>
      <c r="C718" s="489" t="s">
        <v>822</v>
      </c>
      <c r="D718" s="489"/>
      <c r="E718" s="489"/>
      <c r="F718" s="167">
        <v>60</v>
      </c>
      <c r="G718" s="152">
        <v>5</v>
      </c>
    </row>
    <row r="719" spans="1:7" ht="28.5" customHeight="1" x14ac:dyDescent="0.2">
      <c r="A719" s="303"/>
      <c r="B719" s="304"/>
      <c r="C719" s="489" t="s">
        <v>823</v>
      </c>
      <c r="D719" s="489"/>
      <c r="E719" s="489"/>
      <c r="F719" s="167">
        <v>1</v>
      </c>
      <c r="G719" s="152">
        <v>5</v>
      </c>
    </row>
    <row r="720" spans="1:7" ht="21.75" customHeight="1" x14ac:dyDescent="0.2">
      <c r="A720" s="303"/>
      <c r="B720" s="304"/>
      <c r="C720" s="489" t="s">
        <v>824</v>
      </c>
      <c r="D720" s="489"/>
      <c r="E720" s="489"/>
      <c r="F720" s="167">
        <v>2</v>
      </c>
      <c r="G720" s="152">
        <v>5</v>
      </c>
    </row>
    <row r="721" spans="1:7" ht="27" customHeight="1" x14ac:dyDescent="0.2">
      <c r="A721" s="303"/>
      <c r="B721" s="304"/>
      <c r="C721" s="489" t="s">
        <v>825</v>
      </c>
      <c r="D721" s="489"/>
      <c r="E721" s="489"/>
      <c r="F721" s="167">
        <v>5</v>
      </c>
      <c r="G721" s="152">
        <v>5</v>
      </c>
    </row>
    <row r="722" spans="1:7" ht="25.5" x14ac:dyDescent="0.2">
      <c r="A722" s="154">
        <v>6</v>
      </c>
      <c r="B722" s="166" t="s">
        <v>408</v>
      </c>
      <c r="C722" s="307" t="s">
        <v>826</v>
      </c>
      <c r="D722" s="307"/>
      <c r="E722" s="307"/>
      <c r="F722" s="307"/>
      <c r="G722" s="152">
        <v>5</v>
      </c>
    </row>
    <row r="723" spans="1:7" ht="54" customHeight="1" x14ac:dyDescent="0.2">
      <c r="A723" s="303">
        <v>7</v>
      </c>
      <c r="B723" s="305" t="s">
        <v>410</v>
      </c>
      <c r="C723" s="154" t="s">
        <v>391</v>
      </c>
      <c r="D723" s="154" t="s">
        <v>392</v>
      </c>
      <c r="E723" s="154" t="s">
        <v>393</v>
      </c>
      <c r="F723" s="154" t="s">
        <v>394</v>
      </c>
      <c r="G723" s="152">
        <v>5</v>
      </c>
    </row>
    <row r="724" spans="1:7" ht="25.5" x14ac:dyDescent="0.2">
      <c r="A724" s="303"/>
      <c r="B724" s="305"/>
      <c r="C724" s="168" t="s">
        <v>792</v>
      </c>
      <c r="D724" s="165">
        <v>5606</v>
      </c>
      <c r="E724" s="165">
        <v>5700</v>
      </c>
      <c r="F724" s="165" t="s">
        <v>793</v>
      </c>
      <c r="G724" s="152">
        <v>5</v>
      </c>
    </row>
    <row r="725" spans="1:7" ht="26.25" customHeight="1" x14ac:dyDescent="0.2">
      <c r="G725" s="152">
        <v>5</v>
      </c>
    </row>
    <row r="726" spans="1:7" ht="36" customHeight="1" x14ac:dyDescent="0.2">
      <c r="A726" s="153" t="s">
        <v>1117</v>
      </c>
      <c r="B726" s="306" t="s">
        <v>827</v>
      </c>
      <c r="C726" s="306"/>
      <c r="D726" s="306"/>
      <c r="E726" s="306"/>
      <c r="F726" s="306"/>
      <c r="G726" s="152">
        <v>5</v>
      </c>
    </row>
    <row r="727" spans="1:7" ht="25.5" x14ac:dyDescent="0.2">
      <c r="A727" s="154">
        <v>1</v>
      </c>
      <c r="B727" s="166" t="s">
        <v>397</v>
      </c>
      <c r="C727" s="307" t="s">
        <v>798</v>
      </c>
      <c r="D727" s="307"/>
      <c r="E727" s="307"/>
      <c r="F727" s="307"/>
      <c r="G727" s="152">
        <v>5</v>
      </c>
    </row>
    <row r="728" spans="1:7" ht="12.75" x14ac:dyDescent="0.2">
      <c r="A728" s="154">
        <v>2</v>
      </c>
      <c r="B728" s="166" t="s">
        <v>399</v>
      </c>
      <c r="C728" s="468">
        <f>SUM(F731:F732)</f>
        <v>200</v>
      </c>
      <c r="D728" s="468"/>
      <c r="E728" s="468"/>
      <c r="F728" s="468"/>
      <c r="G728" s="152">
        <v>5</v>
      </c>
    </row>
    <row r="729" spans="1:7" ht="337.5" customHeight="1" x14ac:dyDescent="0.2">
      <c r="A729" s="154">
        <v>3</v>
      </c>
      <c r="B729" s="166" t="s">
        <v>400</v>
      </c>
      <c r="C729" s="307" t="s">
        <v>1224</v>
      </c>
      <c r="D729" s="307"/>
      <c r="E729" s="307"/>
      <c r="F729" s="307"/>
      <c r="G729" s="152">
        <v>5</v>
      </c>
    </row>
    <row r="730" spans="1:7" ht="36.75" customHeight="1" x14ac:dyDescent="0.2">
      <c r="A730" s="154">
        <v>4</v>
      </c>
      <c r="B730" s="166" t="s">
        <v>402</v>
      </c>
      <c r="C730" s="307" t="s">
        <v>828</v>
      </c>
      <c r="D730" s="307"/>
      <c r="E730" s="307"/>
      <c r="F730" s="307"/>
      <c r="G730" s="152">
        <v>5</v>
      </c>
    </row>
    <row r="731" spans="1:7" ht="70.5" customHeight="1" x14ac:dyDescent="0.2">
      <c r="A731" s="312">
        <v>5</v>
      </c>
      <c r="B731" s="314" t="s">
        <v>404</v>
      </c>
      <c r="C731" s="363" t="s">
        <v>1225</v>
      </c>
      <c r="D731" s="364"/>
      <c r="E731" s="365"/>
      <c r="F731" s="167">
        <v>180</v>
      </c>
    </row>
    <row r="732" spans="1:7" ht="65.25" customHeight="1" x14ac:dyDescent="0.2">
      <c r="A732" s="313"/>
      <c r="B732" s="315"/>
      <c r="C732" s="309" t="s">
        <v>1226</v>
      </c>
      <c r="D732" s="309"/>
      <c r="E732" s="309"/>
      <c r="F732" s="167">
        <v>20</v>
      </c>
      <c r="G732" s="152">
        <v>5</v>
      </c>
    </row>
    <row r="733" spans="1:7" ht="25.5" x14ac:dyDescent="0.2">
      <c r="A733" s="154">
        <v>6</v>
      </c>
      <c r="B733" s="166" t="s">
        <v>408</v>
      </c>
      <c r="C733" s="307" t="s">
        <v>826</v>
      </c>
      <c r="D733" s="307"/>
      <c r="E733" s="307"/>
      <c r="F733" s="307"/>
      <c r="G733" s="152">
        <v>5</v>
      </c>
    </row>
    <row r="734" spans="1:7" ht="25.5" x14ac:dyDescent="0.2">
      <c r="A734" s="312">
        <v>7</v>
      </c>
      <c r="B734" s="305" t="s">
        <v>410</v>
      </c>
      <c r="C734" s="154" t="s">
        <v>391</v>
      </c>
      <c r="D734" s="154" t="s">
        <v>392</v>
      </c>
      <c r="E734" s="154" t="s">
        <v>393</v>
      </c>
      <c r="F734" s="154" t="s">
        <v>394</v>
      </c>
      <c r="G734" s="152">
        <v>5</v>
      </c>
    </row>
    <row r="735" spans="1:7" ht="25.5" x14ac:dyDescent="0.2">
      <c r="A735" s="313"/>
      <c r="B735" s="305"/>
      <c r="C735" s="168" t="s">
        <v>792</v>
      </c>
      <c r="D735" s="165">
        <v>3268</v>
      </c>
      <c r="E735" s="165">
        <v>2700</v>
      </c>
      <c r="F735" s="165" t="s">
        <v>793</v>
      </c>
      <c r="G735" s="152">
        <v>5</v>
      </c>
    </row>
    <row r="736" spans="1:7" ht="25.5" customHeight="1" x14ac:dyDescent="0.2">
      <c r="G736" s="152">
        <v>5</v>
      </c>
    </row>
    <row r="737" spans="1:7" ht="37.5" customHeight="1" x14ac:dyDescent="0.2">
      <c r="A737" s="153" t="s">
        <v>1119</v>
      </c>
      <c r="B737" s="467" t="s">
        <v>829</v>
      </c>
      <c r="C737" s="467"/>
      <c r="D737" s="467"/>
      <c r="E737" s="467"/>
      <c r="F737" s="467"/>
      <c r="G737" s="152">
        <v>5</v>
      </c>
    </row>
    <row r="738" spans="1:7" ht="25.5" x14ac:dyDescent="0.2">
      <c r="A738" s="154">
        <v>1</v>
      </c>
      <c r="B738" s="166" t="s">
        <v>397</v>
      </c>
      <c r="C738" s="307" t="s">
        <v>798</v>
      </c>
      <c r="D738" s="307"/>
      <c r="E738" s="307"/>
      <c r="F738" s="307"/>
      <c r="G738" s="152">
        <v>5</v>
      </c>
    </row>
    <row r="739" spans="1:7" ht="12.75" x14ac:dyDescent="0.2">
      <c r="A739" s="154">
        <v>2</v>
      </c>
      <c r="B739" s="166" t="s">
        <v>399</v>
      </c>
      <c r="C739" s="468">
        <f>SUM(F743:F745)</f>
        <v>152</v>
      </c>
      <c r="D739" s="468"/>
      <c r="E739" s="468"/>
      <c r="F739" s="468"/>
      <c r="G739" s="152">
        <v>5</v>
      </c>
    </row>
    <row r="740" spans="1:7" ht="312.75" customHeight="1" x14ac:dyDescent="0.2">
      <c r="A740" s="312">
        <v>3</v>
      </c>
      <c r="B740" s="314" t="s">
        <v>400</v>
      </c>
      <c r="C740" s="431" t="s">
        <v>1227</v>
      </c>
      <c r="D740" s="432"/>
      <c r="E740" s="432"/>
      <c r="F740" s="485"/>
    </row>
    <row r="741" spans="1:7" ht="312.75" customHeight="1" x14ac:dyDescent="0.2">
      <c r="A741" s="313"/>
      <c r="B741" s="315"/>
      <c r="C741" s="486"/>
      <c r="D741" s="487"/>
      <c r="E741" s="487"/>
      <c r="F741" s="488"/>
      <c r="G741" s="152">
        <v>5</v>
      </c>
    </row>
    <row r="742" spans="1:7" ht="38.25" customHeight="1" x14ac:dyDescent="0.2">
      <c r="A742" s="154">
        <v>4</v>
      </c>
      <c r="B742" s="166" t="s">
        <v>402</v>
      </c>
      <c r="C742" s="307" t="s">
        <v>816</v>
      </c>
      <c r="D742" s="307"/>
      <c r="E742" s="307"/>
      <c r="F742" s="307"/>
      <c r="G742" s="152">
        <v>5</v>
      </c>
    </row>
    <row r="743" spans="1:7" ht="51" customHeight="1" x14ac:dyDescent="0.2">
      <c r="A743" s="303">
        <v>5</v>
      </c>
      <c r="B743" s="304" t="s">
        <v>404</v>
      </c>
      <c r="C743" s="489" t="s">
        <v>1228</v>
      </c>
      <c r="D743" s="489"/>
      <c r="E743" s="489"/>
      <c r="F743" s="167">
        <v>12</v>
      </c>
      <c r="G743" s="152">
        <v>5</v>
      </c>
    </row>
    <row r="744" spans="1:7" ht="30" customHeight="1" x14ac:dyDescent="0.2">
      <c r="A744" s="303"/>
      <c r="B744" s="304"/>
      <c r="C744" s="489" t="s">
        <v>1229</v>
      </c>
      <c r="D744" s="489"/>
      <c r="E744" s="489"/>
      <c r="F744" s="167">
        <v>104</v>
      </c>
      <c r="G744" s="152">
        <v>5</v>
      </c>
    </row>
    <row r="745" spans="1:7" ht="77.25" customHeight="1" x14ac:dyDescent="0.2">
      <c r="A745" s="303"/>
      <c r="B745" s="304"/>
      <c r="C745" s="489" t="s">
        <v>1230</v>
      </c>
      <c r="D745" s="489"/>
      <c r="E745" s="489"/>
      <c r="F745" s="167">
        <v>36</v>
      </c>
      <c r="G745" s="152">
        <v>5</v>
      </c>
    </row>
    <row r="746" spans="1:7" ht="25.5" x14ac:dyDescent="0.2">
      <c r="A746" s="154">
        <v>6</v>
      </c>
      <c r="B746" s="166" t="s">
        <v>408</v>
      </c>
      <c r="C746" s="307" t="s">
        <v>826</v>
      </c>
      <c r="D746" s="307"/>
      <c r="E746" s="307"/>
      <c r="F746" s="307"/>
      <c r="G746" s="152">
        <v>5</v>
      </c>
    </row>
    <row r="747" spans="1:7" ht="25.5" x14ac:dyDescent="0.2">
      <c r="A747" s="303">
        <v>7</v>
      </c>
      <c r="B747" s="305" t="s">
        <v>410</v>
      </c>
      <c r="C747" s="154" t="s">
        <v>391</v>
      </c>
      <c r="D747" s="154" t="s">
        <v>392</v>
      </c>
      <c r="E747" s="154" t="s">
        <v>393</v>
      </c>
      <c r="F747" s="154" t="s">
        <v>394</v>
      </c>
      <c r="G747" s="152">
        <v>5</v>
      </c>
    </row>
    <row r="748" spans="1:7" ht="25.5" x14ac:dyDescent="0.2">
      <c r="A748" s="303"/>
      <c r="B748" s="305"/>
      <c r="C748" s="168" t="s">
        <v>792</v>
      </c>
      <c r="D748" s="165">
        <v>120</v>
      </c>
      <c r="E748" s="165">
        <v>140</v>
      </c>
      <c r="F748" s="165" t="s">
        <v>793</v>
      </c>
      <c r="G748" s="152">
        <v>5</v>
      </c>
    </row>
    <row r="749" spans="1:7" ht="12.75" x14ac:dyDescent="0.2">
      <c r="A749" s="153"/>
      <c r="B749" s="156"/>
      <c r="C749" s="157"/>
      <c r="D749" s="169"/>
      <c r="E749" s="169"/>
      <c r="F749" s="169"/>
      <c r="G749" s="152">
        <v>5</v>
      </c>
    </row>
    <row r="750" spans="1:7" ht="28.5" customHeight="1" x14ac:dyDescent="0.2">
      <c r="A750" s="153" t="s">
        <v>425</v>
      </c>
      <c r="B750" s="306" t="s">
        <v>1120</v>
      </c>
      <c r="C750" s="306"/>
      <c r="D750" s="306"/>
      <c r="E750" s="306"/>
      <c r="F750" s="306"/>
      <c r="G750" s="152">
        <v>5</v>
      </c>
    </row>
    <row r="751" spans="1:7" ht="25.5" x14ac:dyDescent="0.2">
      <c r="A751" s="154">
        <v>1</v>
      </c>
      <c r="B751" s="170" t="s">
        <v>397</v>
      </c>
      <c r="C751" s="307" t="s">
        <v>798</v>
      </c>
      <c r="D751" s="307"/>
      <c r="E751" s="307"/>
      <c r="F751" s="307"/>
      <c r="G751" s="152">
        <v>5</v>
      </c>
    </row>
    <row r="752" spans="1:7" ht="16.5" customHeight="1" x14ac:dyDescent="0.2">
      <c r="A752" s="154">
        <v>2</v>
      </c>
      <c r="B752" s="170" t="s">
        <v>399</v>
      </c>
      <c r="C752" s="468">
        <f>SUBTOTAL(9,F755:F756)</f>
        <v>35</v>
      </c>
      <c r="D752" s="468"/>
      <c r="E752" s="468"/>
      <c r="F752" s="468"/>
      <c r="G752" s="152">
        <v>5</v>
      </c>
    </row>
    <row r="753" spans="1:7" ht="144" customHeight="1" x14ac:dyDescent="0.2">
      <c r="A753" s="154">
        <v>3</v>
      </c>
      <c r="B753" s="170" t="s">
        <v>400</v>
      </c>
      <c r="C753" s="307" t="s">
        <v>1231</v>
      </c>
      <c r="D753" s="307"/>
      <c r="E753" s="307"/>
      <c r="F753" s="307"/>
      <c r="G753" s="152">
        <v>5</v>
      </c>
    </row>
    <row r="754" spans="1:7" ht="18" customHeight="1" x14ac:dyDescent="0.2">
      <c r="A754" s="154">
        <v>4</v>
      </c>
      <c r="B754" s="170" t="s">
        <v>402</v>
      </c>
      <c r="C754" s="307" t="s">
        <v>830</v>
      </c>
      <c r="D754" s="307"/>
      <c r="E754" s="307"/>
      <c r="F754" s="307"/>
      <c r="G754" s="152">
        <v>5</v>
      </c>
    </row>
    <row r="755" spans="1:7" ht="54" customHeight="1" x14ac:dyDescent="0.2">
      <c r="A755" s="312">
        <v>5</v>
      </c>
      <c r="B755" s="314" t="s">
        <v>404</v>
      </c>
      <c r="C755" s="363" t="s">
        <v>1232</v>
      </c>
      <c r="D755" s="364"/>
      <c r="E755" s="365"/>
      <c r="F755" s="167">
        <v>30</v>
      </c>
    </row>
    <row r="756" spans="1:7" ht="52.5" customHeight="1" x14ac:dyDescent="0.2">
      <c r="A756" s="313"/>
      <c r="B756" s="315"/>
      <c r="C756" s="309" t="s">
        <v>1233</v>
      </c>
      <c r="D756" s="309"/>
      <c r="E756" s="309"/>
      <c r="F756" s="167">
        <v>5</v>
      </c>
      <c r="G756" s="152">
        <v>5</v>
      </c>
    </row>
    <row r="757" spans="1:7" ht="25.5" x14ac:dyDescent="0.2">
      <c r="A757" s="154">
        <v>6</v>
      </c>
      <c r="B757" s="166" t="s">
        <v>408</v>
      </c>
      <c r="C757" s="307" t="s">
        <v>1234</v>
      </c>
      <c r="D757" s="307"/>
      <c r="E757" s="307"/>
      <c r="F757" s="307"/>
      <c r="G757" s="152">
        <v>5</v>
      </c>
    </row>
    <row r="758" spans="1:7" ht="36" customHeight="1" x14ac:dyDescent="0.2">
      <c r="A758" s="303">
        <v>7</v>
      </c>
      <c r="B758" s="305" t="s">
        <v>410</v>
      </c>
      <c r="C758" s="154" t="s">
        <v>391</v>
      </c>
      <c r="D758" s="154" t="s">
        <v>392</v>
      </c>
      <c r="E758" s="154" t="s">
        <v>393</v>
      </c>
      <c r="F758" s="154" t="s">
        <v>394</v>
      </c>
      <c r="G758" s="152">
        <v>5</v>
      </c>
    </row>
    <row r="759" spans="1:7" ht="25.5" x14ac:dyDescent="0.2">
      <c r="A759" s="303"/>
      <c r="B759" s="305"/>
      <c r="C759" s="168" t="s">
        <v>792</v>
      </c>
      <c r="D759" s="165">
        <v>75</v>
      </c>
      <c r="E759" s="165">
        <v>100</v>
      </c>
      <c r="F759" s="165" t="s">
        <v>793</v>
      </c>
      <c r="G759" s="152">
        <v>5</v>
      </c>
    </row>
    <row r="760" spans="1:7" ht="24" customHeight="1" x14ac:dyDescent="0.2">
      <c r="G760" s="152">
        <v>5</v>
      </c>
    </row>
    <row r="761" spans="1:7" ht="23.25" customHeight="1" x14ac:dyDescent="0.2">
      <c r="A761" s="153" t="s">
        <v>1122</v>
      </c>
      <c r="B761" s="467" t="s">
        <v>1121</v>
      </c>
      <c r="C761" s="467"/>
      <c r="D761" s="467"/>
      <c r="E761" s="467"/>
      <c r="F761" s="467"/>
      <c r="G761" s="152">
        <v>5</v>
      </c>
    </row>
    <row r="762" spans="1:7" ht="25.5" x14ac:dyDescent="0.2">
      <c r="A762" s="154">
        <v>1</v>
      </c>
      <c r="B762" s="166" t="s">
        <v>397</v>
      </c>
      <c r="C762" s="307" t="s">
        <v>798</v>
      </c>
      <c r="D762" s="307"/>
      <c r="E762" s="307"/>
      <c r="F762" s="307"/>
      <c r="G762" s="152">
        <v>5</v>
      </c>
    </row>
    <row r="763" spans="1:7" ht="12.75" x14ac:dyDescent="0.2">
      <c r="A763" s="154">
        <v>2</v>
      </c>
      <c r="B763" s="166" t="s">
        <v>399</v>
      </c>
      <c r="C763" s="468">
        <f>SUM(F766:F766)</f>
        <v>180</v>
      </c>
      <c r="D763" s="468"/>
      <c r="E763" s="468"/>
      <c r="F763" s="468"/>
      <c r="G763" s="152">
        <v>5</v>
      </c>
    </row>
    <row r="764" spans="1:7" ht="295.5" customHeight="1" x14ac:dyDescent="0.2">
      <c r="A764" s="154">
        <v>3</v>
      </c>
      <c r="B764" s="166" t="s">
        <v>400</v>
      </c>
      <c r="C764" s="307" t="s">
        <v>1235</v>
      </c>
      <c r="D764" s="307"/>
      <c r="E764" s="307"/>
      <c r="F764" s="307"/>
      <c r="G764" s="152">
        <v>5</v>
      </c>
    </row>
    <row r="765" spans="1:7" ht="36.75" customHeight="1" x14ac:dyDescent="0.2">
      <c r="A765" s="154">
        <v>4</v>
      </c>
      <c r="B765" s="166" t="s">
        <v>402</v>
      </c>
      <c r="C765" s="307" t="s">
        <v>816</v>
      </c>
      <c r="D765" s="307"/>
      <c r="E765" s="307"/>
      <c r="F765" s="307"/>
      <c r="G765" s="152">
        <v>5</v>
      </c>
    </row>
    <row r="766" spans="1:7" ht="38.25" customHeight="1" x14ac:dyDescent="0.2">
      <c r="A766" s="154">
        <v>5</v>
      </c>
      <c r="B766" s="166" t="s">
        <v>404</v>
      </c>
      <c r="C766" s="309" t="s">
        <v>1236</v>
      </c>
      <c r="D766" s="309"/>
      <c r="E766" s="309"/>
      <c r="F766" s="167">
        <v>180</v>
      </c>
      <c r="G766" s="152">
        <v>5</v>
      </c>
    </row>
    <row r="767" spans="1:7" ht="25.5" x14ac:dyDescent="0.2">
      <c r="A767" s="154">
        <v>6</v>
      </c>
      <c r="B767" s="166" t="s">
        <v>408</v>
      </c>
      <c r="C767" s="307" t="s">
        <v>826</v>
      </c>
      <c r="D767" s="307"/>
      <c r="E767" s="307"/>
      <c r="F767" s="307"/>
      <c r="G767" s="152">
        <v>5</v>
      </c>
    </row>
    <row r="768" spans="1:7" ht="25.5" x14ac:dyDescent="0.2">
      <c r="A768" s="303">
        <v>7</v>
      </c>
      <c r="B768" s="305" t="s">
        <v>410</v>
      </c>
      <c r="C768" s="154" t="s">
        <v>391</v>
      </c>
      <c r="D768" s="154" t="s">
        <v>392</v>
      </c>
      <c r="E768" s="154" t="s">
        <v>393</v>
      </c>
      <c r="F768" s="154" t="s">
        <v>394</v>
      </c>
      <c r="G768" s="152">
        <v>5</v>
      </c>
    </row>
    <row r="769" spans="1:7" ht="25.5" x14ac:dyDescent="0.2">
      <c r="A769" s="303"/>
      <c r="B769" s="305"/>
      <c r="C769" s="168" t="s">
        <v>792</v>
      </c>
      <c r="D769" s="165">
        <v>994</v>
      </c>
      <c r="E769" s="165">
        <v>1000</v>
      </c>
      <c r="F769" s="165" t="s">
        <v>793</v>
      </c>
      <c r="G769" s="152">
        <v>5</v>
      </c>
    </row>
    <row r="770" spans="1:7" ht="25.5" customHeight="1" x14ac:dyDescent="0.2">
      <c r="A770" s="153"/>
      <c r="B770" s="156"/>
      <c r="C770" s="157"/>
      <c r="D770" s="169"/>
      <c r="E770" s="169"/>
      <c r="F770" s="169"/>
      <c r="G770" s="152">
        <v>5</v>
      </c>
    </row>
    <row r="771" spans="1:7" ht="29.25" customHeight="1" x14ac:dyDescent="0.2">
      <c r="A771" s="153" t="s">
        <v>831</v>
      </c>
      <c r="B771" s="467" t="s">
        <v>832</v>
      </c>
      <c r="C771" s="467"/>
      <c r="D771" s="467"/>
      <c r="E771" s="467"/>
      <c r="F771" s="467"/>
      <c r="G771" s="152">
        <v>5</v>
      </c>
    </row>
    <row r="772" spans="1:7" ht="25.5" x14ac:dyDescent="0.2">
      <c r="A772" s="154">
        <v>1</v>
      </c>
      <c r="B772" s="170" t="s">
        <v>397</v>
      </c>
      <c r="C772" s="307" t="s">
        <v>833</v>
      </c>
      <c r="D772" s="307"/>
      <c r="E772" s="307"/>
      <c r="F772" s="307"/>
      <c r="G772" s="152">
        <v>5</v>
      </c>
    </row>
    <row r="773" spans="1:7" ht="12.75" x14ac:dyDescent="0.2">
      <c r="A773" s="154">
        <v>2</v>
      </c>
      <c r="B773" s="170" t="s">
        <v>399</v>
      </c>
      <c r="C773" s="468">
        <f>SUM(F776:F777)</f>
        <v>650</v>
      </c>
      <c r="D773" s="468"/>
      <c r="E773" s="468"/>
      <c r="F773" s="468"/>
      <c r="G773" s="152">
        <v>5</v>
      </c>
    </row>
    <row r="774" spans="1:7" ht="59.25" customHeight="1" x14ac:dyDescent="0.2">
      <c r="A774" s="154">
        <v>3</v>
      </c>
      <c r="B774" s="170" t="s">
        <v>400</v>
      </c>
      <c r="C774" s="307" t="s">
        <v>834</v>
      </c>
      <c r="D774" s="307"/>
      <c r="E774" s="307"/>
      <c r="F774" s="307"/>
      <c r="G774" s="152">
        <v>5</v>
      </c>
    </row>
    <row r="775" spans="1:7" ht="32.25" customHeight="1" x14ac:dyDescent="0.2">
      <c r="A775" s="154">
        <v>4</v>
      </c>
      <c r="B775" s="170" t="s">
        <v>402</v>
      </c>
      <c r="C775" s="307" t="s">
        <v>835</v>
      </c>
      <c r="D775" s="307"/>
      <c r="E775" s="307"/>
      <c r="F775" s="307"/>
      <c r="G775" s="152">
        <v>5</v>
      </c>
    </row>
    <row r="776" spans="1:7" ht="23.25" customHeight="1" x14ac:dyDescent="0.2">
      <c r="A776" s="303">
        <v>5</v>
      </c>
      <c r="B776" s="305" t="s">
        <v>404</v>
      </c>
      <c r="C776" s="484" t="s">
        <v>730</v>
      </c>
      <c r="D776" s="484"/>
      <c r="E776" s="484"/>
      <c r="F776" s="164">
        <v>220</v>
      </c>
      <c r="G776" s="152">
        <v>5</v>
      </c>
    </row>
    <row r="777" spans="1:7" ht="23.25" customHeight="1" x14ac:dyDescent="0.2">
      <c r="A777" s="303"/>
      <c r="B777" s="305"/>
      <c r="C777" s="484" t="s">
        <v>836</v>
      </c>
      <c r="D777" s="484"/>
      <c r="E777" s="484"/>
      <c r="F777" s="164">
        <v>430</v>
      </c>
      <c r="G777" s="152">
        <v>5</v>
      </c>
    </row>
    <row r="778" spans="1:7" ht="25.5" x14ac:dyDescent="0.2">
      <c r="A778" s="154">
        <v>6</v>
      </c>
      <c r="B778" s="166" t="s">
        <v>408</v>
      </c>
      <c r="C778" s="307" t="s">
        <v>826</v>
      </c>
      <c r="D778" s="307"/>
      <c r="E778" s="307"/>
      <c r="F778" s="307"/>
      <c r="G778" s="152">
        <v>5</v>
      </c>
    </row>
    <row r="779" spans="1:7" ht="25.5" x14ac:dyDescent="0.2">
      <c r="A779" s="312">
        <v>7</v>
      </c>
      <c r="B779" s="305" t="s">
        <v>410</v>
      </c>
      <c r="C779" s="154" t="s">
        <v>391</v>
      </c>
      <c r="D779" s="154" t="s">
        <v>392</v>
      </c>
      <c r="E779" s="154" t="s">
        <v>393</v>
      </c>
      <c r="F779" s="154" t="s">
        <v>394</v>
      </c>
      <c r="G779" s="152">
        <v>5</v>
      </c>
    </row>
    <row r="780" spans="1:7" ht="38.25" x14ac:dyDescent="0.2">
      <c r="A780" s="313"/>
      <c r="B780" s="305"/>
      <c r="C780" s="171" t="s">
        <v>837</v>
      </c>
      <c r="D780" s="165">
        <v>800</v>
      </c>
      <c r="E780" s="165">
        <v>800</v>
      </c>
      <c r="F780" s="154"/>
      <c r="G780" s="152">
        <v>5</v>
      </c>
    </row>
    <row r="781" spans="1:7" ht="24.75" customHeight="1" x14ac:dyDescent="0.2">
      <c r="G781" s="152">
        <v>5</v>
      </c>
    </row>
    <row r="782" spans="1:7" ht="33" customHeight="1" x14ac:dyDescent="0.2">
      <c r="A782" s="153" t="s">
        <v>1123</v>
      </c>
      <c r="B782" s="306" t="s">
        <v>838</v>
      </c>
      <c r="C782" s="306"/>
      <c r="D782" s="306"/>
      <c r="E782" s="306"/>
      <c r="F782" s="306"/>
      <c r="G782" s="152">
        <v>5</v>
      </c>
    </row>
    <row r="783" spans="1:7" ht="33.75" customHeight="1" x14ac:dyDescent="0.2">
      <c r="A783" s="154">
        <v>1</v>
      </c>
      <c r="B783" s="166" t="s">
        <v>397</v>
      </c>
      <c r="C783" s="307" t="s">
        <v>798</v>
      </c>
      <c r="D783" s="307"/>
      <c r="E783" s="307"/>
      <c r="F783" s="307"/>
      <c r="G783" s="152">
        <v>5</v>
      </c>
    </row>
    <row r="784" spans="1:7" ht="33.75" customHeight="1" x14ac:dyDescent="0.2">
      <c r="A784" s="154">
        <v>2</v>
      </c>
      <c r="B784" s="166" t="s">
        <v>399</v>
      </c>
      <c r="C784" s="468">
        <f>SUM(F787:F788)</f>
        <v>27</v>
      </c>
      <c r="D784" s="468"/>
      <c r="E784" s="468"/>
      <c r="F784" s="468"/>
      <c r="G784" s="152">
        <v>5</v>
      </c>
    </row>
    <row r="785" spans="1:7" ht="237.75" customHeight="1" x14ac:dyDescent="0.2">
      <c r="A785" s="154">
        <v>3</v>
      </c>
      <c r="B785" s="166" t="s">
        <v>400</v>
      </c>
      <c r="C785" s="307" t="s">
        <v>1237</v>
      </c>
      <c r="D785" s="307"/>
      <c r="E785" s="307"/>
      <c r="F785" s="307"/>
      <c r="G785" s="152">
        <v>5</v>
      </c>
    </row>
    <row r="786" spans="1:7" ht="35.25" customHeight="1" x14ac:dyDescent="0.2">
      <c r="A786" s="154">
        <v>4</v>
      </c>
      <c r="B786" s="166" t="s">
        <v>402</v>
      </c>
      <c r="C786" s="307" t="s">
        <v>839</v>
      </c>
      <c r="D786" s="307"/>
      <c r="E786" s="307"/>
      <c r="F786" s="307"/>
      <c r="G786" s="152">
        <v>5</v>
      </c>
    </row>
    <row r="787" spans="1:7" ht="55.5" customHeight="1" x14ac:dyDescent="0.2">
      <c r="A787" s="312">
        <v>5</v>
      </c>
      <c r="B787" s="314" t="s">
        <v>404</v>
      </c>
      <c r="C787" s="363" t="s">
        <v>1238</v>
      </c>
      <c r="D787" s="364"/>
      <c r="E787" s="365"/>
      <c r="F787" s="167">
        <v>21</v>
      </c>
    </row>
    <row r="788" spans="1:7" ht="65.25" customHeight="1" x14ac:dyDescent="0.2">
      <c r="A788" s="313"/>
      <c r="B788" s="315"/>
      <c r="C788" s="309" t="s">
        <v>1239</v>
      </c>
      <c r="D788" s="309"/>
      <c r="E788" s="309"/>
      <c r="F788" s="167">
        <v>6</v>
      </c>
      <c r="G788" s="152">
        <v>5</v>
      </c>
    </row>
    <row r="789" spans="1:7" ht="25.5" x14ac:dyDescent="0.2">
      <c r="A789" s="154">
        <v>6</v>
      </c>
      <c r="B789" s="166" t="s">
        <v>408</v>
      </c>
      <c r="C789" s="307" t="s">
        <v>826</v>
      </c>
      <c r="D789" s="307"/>
      <c r="E789" s="307"/>
      <c r="F789" s="307"/>
      <c r="G789" s="152">
        <v>5</v>
      </c>
    </row>
    <row r="790" spans="1:7" ht="25.5" x14ac:dyDescent="0.2">
      <c r="A790" s="303">
        <v>7</v>
      </c>
      <c r="B790" s="305" t="s">
        <v>410</v>
      </c>
      <c r="C790" s="154" t="s">
        <v>391</v>
      </c>
      <c r="D790" s="154" t="s">
        <v>392</v>
      </c>
      <c r="E790" s="154" t="s">
        <v>393</v>
      </c>
      <c r="F790" s="154" t="s">
        <v>394</v>
      </c>
      <c r="G790" s="152">
        <v>5</v>
      </c>
    </row>
    <row r="791" spans="1:7" ht="25.5" x14ac:dyDescent="0.2">
      <c r="A791" s="303"/>
      <c r="B791" s="305"/>
      <c r="C791" s="168" t="s">
        <v>792</v>
      </c>
      <c r="D791" s="165">
        <v>10</v>
      </c>
      <c r="E791" s="165">
        <v>18</v>
      </c>
      <c r="F791" s="165" t="s">
        <v>793</v>
      </c>
      <c r="G791" s="152">
        <v>5</v>
      </c>
    </row>
    <row r="792" spans="1:7" ht="25.5" customHeight="1" x14ac:dyDescent="0.2">
      <c r="G792" s="152">
        <v>5</v>
      </c>
    </row>
    <row r="793" spans="1:7" ht="42" customHeight="1" x14ac:dyDescent="0.2">
      <c r="A793" s="153" t="s">
        <v>1124</v>
      </c>
      <c r="B793" s="467" t="s">
        <v>1125</v>
      </c>
      <c r="C793" s="467"/>
      <c r="D793" s="467"/>
      <c r="E793" s="467"/>
      <c r="F793" s="467"/>
      <c r="G793" s="152">
        <v>5</v>
      </c>
    </row>
    <row r="794" spans="1:7" ht="38.25" customHeight="1" x14ac:dyDescent="0.2">
      <c r="A794" s="154">
        <v>1</v>
      </c>
      <c r="B794" s="166" t="s">
        <v>397</v>
      </c>
      <c r="C794" s="307" t="s">
        <v>798</v>
      </c>
      <c r="D794" s="307"/>
      <c r="E794" s="307"/>
      <c r="F794" s="307"/>
      <c r="G794" s="152">
        <v>5</v>
      </c>
    </row>
    <row r="795" spans="1:7" ht="13.5" customHeight="1" x14ac:dyDescent="0.2">
      <c r="A795" s="154">
        <v>2</v>
      </c>
      <c r="B795" s="166" t="s">
        <v>399</v>
      </c>
      <c r="C795" s="468">
        <f>SUM(F798:F798)</f>
        <v>25</v>
      </c>
      <c r="D795" s="468"/>
      <c r="E795" s="468"/>
      <c r="F795" s="468"/>
      <c r="G795" s="152">
        <v>5</v>
      </c>
    </row>
    <row r="796" spans="1:7" ht="93" customHeight="1" x14ac:dyDescent="0.2">
      <c r="A796" s="154">
        <v>3</v>
      </c>
      <c r="B796" s="166" t="s">
        <v>400</v>
      </c>
      <c r="C796" s="307" t="s">
        <v>1240</v>
      </c>
      <c r="D796" s="307"/>
      <c r="E796" s="307"/>
      <c r="F796" s="307"/>
      <c r="G796" s="152">
        <v>5</v>
      </c>
    </row>
    <row r="797" spans="1:7" ht="34.5" customHeight="1" x14ac:dyDescent="0.2">
      <c r="A797" s="154">
        <v>4</v>
      </c>
      <c r="B797" s="166" t="s">
        <v>402</v>
      </c>
      <c r="C797" s="307" t="s">
        <v>839</v>
      </c>
      <c r="D797" s="307"/>
      <c r="E797" s="307"/>
      <c r="F797" s="307"/>
      <c r="G797" s="152">
        <v>5</v>
      </c>
    </row>
    <row r="798" spans="1:7" ht="25.5" x14ac:dyDescent="0.2">
      <c r="A798" s="154">
        <v>5</v>
      </c>
      <c r="B798" s="166" t="s">
        <v>404</v>
      </c>
      <c r="C798" s="309" t="s">
        <v>1241</v>
      </c>
      <c r="D798" s="309"/>
      <c r="E798" s="309"/>
      <c r="F798" s="167">
        <v>25</v>
      </c>
      <c r="G798" s="152">
        <v>5</v>
      </c>
    </row>
    <row r="799" spans="1:7" ht="25.5" x14ac:dyDescent="0.2">
      <c r="A799" s="154">
        <v>6</v>
      </c>
      <c r="B799" s="166" t="s">
        <v>408</v>
      </c>
      <c r="C799" s="307" t="s">
        <v>826</v>
      </c>
      <c r="D799" s="307"/>
      <c r="E799" s="307"/>
      <c r="F799" s="307"/>
      <c r="G799" s="152">
        <v>5</v>
      </c>
    </row>
    <row r="800" spans="1:7" ht="25.5" x14ac:dyDescent="0.2">
      <c r="A800" s="303">
        <v>7</v>
      </c>
      <c r="B800" s="305" t="s">
        <v>410</v>
      </c>
      <c r="C800" s="154" t="s">
        <v>391</v>
      </c>
      <c r="D800" s="154" t="s">
        <v>392</v>
      </c>
      <c r="E800" s="154" t="s">
        <v>393</v>
      </c>
      <c r="F800" s="154" t="s">
        <v>394</v>
      </c>
      <c r="G800" s="152">
        <v>5</v>
      </c>
    </row>
    <row r="801" spans="1:7" ht="25.5" x14ac:dyDescent="0.2">
      <c r="A801" s="303"/>
      <c r="B801" s="305"/>
      <c r="C801" s="168" t="s">
        <v>792</v>
      </c>
      <c r="D801" s="165">
        <v>19</v>
      </c>
      <c r="E801" s="165">
        <v>20</v>
      </c>
      <c r="F801" s="165" t="s">
        <v>793</v>
      </c>
      <c r="G801" s="152">
        <v>5</v>
      </c>
    </row>
    <row r="802" spans="1:7" ht="21" customHeight="1" x14ac:dyDescent="0.2">
      <c r="G802" s="152">
        <v>5</v>
      </c>
    </row>
    <row r="803" spans="1:7" ht="35.25" customHeight="1" x14ac:dyDescent="0.2">
      <c r="A803" s="153" t="s">
        <v>1126</v>
      </c>
      <c r="B803" s="467" t="s">
        <v>840</v>
      </c>
      <c r="C803" s="467"/>
      <c r="D803" s="467"/>
      <c r="E803" s="467"/>
      <c r="F803" s="467"/>
      <c r="G803" s="152">
        <v>5</v>
      </c>
    </row>
    <row r="804" spans="1:7" ht="25.5" x14ac:dyDescent="0.2">
      <c r="A804" s="154">
        <v>1</v>
      </c>
      <c r="B804" s="166" t="s">
        <v>397</v>
      </c>
      <c r="C804" s="307" t="s">
        <v>798</v>
      </c>
      <c r="D804" s="307"/>
      <c r="E804" s="307"/>
      <c r="F804" s="307"/>
      <c r="G804" s="152">
        <v>5</v>
      </c>
    </row>
    <row r="805" spans="1:7" ht="12.75" x14ac:dyDescent="0.2">
      <c r="A805" s="154">
        <v>2</v>
      </c>
      <c r="B805" s="166" t="s">
        <v>399</v>
      </c>
      <c r="C805" s="468">
        <f>SUM(F808:F808)</f>
        <v>25</v>
      </c>
      <c r="D805" s="468"/>
      <c r="E805" s="468"/>
      <c r="F805" s="468"/>
      <c r="G805" s="152">
        <v>5</v>
      </c>
    </row>
    <row r="806" spans="1:7" ht="153" customHeight="1" x14ac:dyDescent="0.2">
      <c r="A806" s="154">
        <v>3</v>
      </c>
      <c r="B806" s="166" t="s">
        <v>400</v>
      </c>
      <c r="C806" s="307" t="s">
        <v>1242</v>
      </c>
      <c r="D806" s="307"/>
      <c r="E806" s="307"/>
      <c r="F806" s="307"/>
      <c r="G806" s="152">
        <v>5</v>
      </c>
    </row>
    <row r="807" spans="1:7" ht="24" customHeight="1" x14ac:dyDescent="0.2">
      <c r="A807" s="154">
        <v>4</v>
      </c>
      <c r="B807" s="166" t="s">
        <v>402</v>
      </c>
      <c r="C807" s="307" t="s">
        <v>841</v>
      </c>
      <c r="D807" s="307"/>
      <c r="E807" s="307"/>
      <c r="F807" s="307"/>
      <c r="G807" s="152">
        <v>5</v>
      </c>
    </row>
    <row r="808" spans="1:7" ht="25.5" x14ac:dyDescent="0.2">
      <c r="A808" s="154">
        <v>5</v>
      </c>
      <c r="B808" s="166" t="s">
        <v>404</v>
      </c>
      <c r="C808" s="309" t="s">
        <v>830</v>
      </c>
      <c r="D808" s="309"/>
      <c r="E808" s="309"/>
      <c r="F808" s="167">
        <v>25</v>
      </c>
      <c r="G808" s="152">
        <v>5</v>
      </c>
    </row>
    <row r="809" spans="1:7" ht="25.5" x14ac:dyDescent="0.2">
      <c r="A809" s="154">
        <v>6</v>
      </c>
      <c r="B809" s="166" t="s">
        <v>408</v>
      </c>
      <c r="C809" s="307" t="s">
        <v>826</v>
      </c>
      <c r="D809" s="307"/>
      <c r="E809" s="307"/>
      <c r="F809" s="307"/>
      <c r="G809" s="152">
        <v>5</v>
      </c>
    </row>
    <row r="810" spans="1:7" ht="25.5" x14ac:dyDescent="0.2">
      <c r="A810" s="303">
        <v>7</v>
      </c>
      <c r="B810" s="305" t="s">
        <v>410</v>
      </c>
      <c r="C810" s="154" t="s">
        <v>391</v>
      </c>
      <c r="D810" s="154" t="s">
        <v>392</v>
      </c>
      <c r="E810" s="154" t="s">
        <v>393</v>
      </c>
      <c r="F810" s="154" t="s">
        <v>394</v>
      </c>
      <c r="G810" s="152">
        <v>5</v>
      </c>
    </row>
    <row r="811" spans="1:7" ht="25.5" x14ac:dyDescent="0.2">
      <c r="A811" s="303"/>
      <c r="B811" s="305"/>
      <c r="C811" s="168" t="s">
        <v>792</v>
      </c>
      <c r="D811" s="165">
        <v>57</v>
      </c>
      <c r="E811" s="165">
        <v>60</v>
      </c>
      <c r="F811" s="165" t="s">
        <v>793</v>
      </c>
      <c r="G811" s="152">
        <v>5</v>
      </c>
    </row>
    <row r="812" spans="1:7" ht="25.5" customHeight="1" x14ac:dyDescent="0.2">
      <c r="G812" s="152">
        <v>5</v>
      </c>
    </row>
    <row r="813" spans="1:7" ht="25.5" customHeight="1" x14ac:dyDescent="0.2">
      <c r="A813" s="172" t="s">
        <v>1127</v>
      </c>
      <c r="B813" s="465" t="s">
        <v>842</v>
      </c>
      <c r="C813" s="465"/>
      <c r="D813" s="465"/>
      <c r="E813" s="465"/>
      <c r="F813" s="465"/>
      <c r="G813" s="152">
        <v>5</v>
      </c>
    </row>
    <row r="814" spans="1:7" ht="39.75" customHeight="1" x14ac:dyDescent="0.2">
      <c r="A814" s="175">
        <v>1</v>
      </c>
      <c r="B814" s="173" t="s">
        <v>397</v>
      </c>
      <c r="C814" s="460" t="s">
        <v>843</v>
      </c>
      <c r="D814" s="460"/>
      <c r="E814" s="460"/>
      <c r="F814" s="460"/>
      <c r="G814" s="152">
        <v>5</v>
      </c>
    </row>
    <row r="815" spans="1:7" ht="33" customHeight="1" x14ac:dyDescent="0.2">
      <c r="A815" s="175">
        <v>2</v>
      </c>
      <c r="B815" s="173" t="s">
        <v>399</v>
      </c>
      <c r="C815" s="466">
        <f>SUM(F818:F818)</f>
        <v>528</v>
      </c>
      <c r="D815" s="466"/>
      <c r="E815" s="466"/>
      <c r="F815" s="466"/>
      <c r="G815" s="152">
        <v>5</v>
      </c>
    </row>
    <row r="816" spans="1:7" ht="162.75" customHeight="1" x14ac:dyDescent="0.2">
      <c r="A816" s="175">
        <v>3</v>
      </c>
      <c r="B816" s="173" t="s">
        <v>400</v>
      </c>
      <c r="C816" s="460" t="s">
        <v>844</v>
      </c>
      <c r="D816" s="460"/>
      <c r="E816" s="460"/>
      <c r="F816" s="460"/>
      <c r="G816" s="152">
        <v>5</v>
      </c>
    </row>
    <row r="817" spans="1:7" ht="34.5" customHeight="1" x14ac:dyDescent="0.2">
      <c r="A817" s="175">
        <v>4</v>
      </c>
      <c r="B817" s="173" t="s">
        <v>402</v>
      </c>
      <c r="C817" s="460" t="s">
        <v>841</v>
      </c>
      <c r="D817" s="460"/>
      <c r="E817" s="460"/>
      <c r="F817" s="460"/>
      <c r="G817" s="152">
        <v>5</v>
      </c>
    </row>
    <row r="818" spans="1:7" ht="36" customHeight="1" x14ac:dyDescent="0.2">
      <c r="A818" s="175">
        <v>5</v>
      </c>
      <c r="B818" s="173" t="s">
        <v>404</v>
      </c>
      <c r="C818" s="461" t="s">
        <v>30</v>
      </c>
      <c r="D818" s="461"/>
      <c r="E818" s="461"/>
      <c r="F818" s="178">
        <v>528</v>
      </c>
      <c r="G818" s="152">
        <v>5</v>
      </c>
    </row>
    <row r="819" spans="1:7" ht="36" customHeight="1" x14ac:dyDescent="0.2">
      <c r="A819" s="175">
        <v>6</v>
      </c>
      <c r="B819" s="173" t="s">
        <v>408</v>
      </c>
      <c r="C819" s="460" t="s">
        <v>845</v>
      </c>
      <c r="D819" s="460"/>
      <c r="E819" s="460"/>
      <c r="F819" s="460"/>
      <c r="G819" s="152">
        <v>5</v>
      </c>
    </row>
    <row r="820" spans="1:7" ht="37.5" customHeight="1" x14ac:dyDescent="0.2">
      <c r="A820" s="473">
        <v>7</v>
      </c>
      <c r="B820" s="473" t="s">
        <v>410</v>
      </c>
      <c r="C820" s="175" t="s">
        <v>391</v>
      </c>
      <c r="D820" s="175" t="s">
        <v>392</v>
      </c>
      <c r="E820" s="175" t="s">
        <v>393</v>
      </c>
      <c r="F820" s="175" t="s">
        <v>394</v>
      </c>
      <c r="G820" s="152">
        <v>5</v>
      </c>
    </row>
    <row r="821" spans="1:7" ht="33" customHeight="1" x14ac:dyDescent="0.2">
      <c r="A821" s="473"/>
      <c r="B821" s="473"/>
      <c r="C821" s="176" t="s">
        <v>846</v>
      </c>
      <c r="D821" s="177">
        <v>78</v>
      </c>
      <c r="E821" s="177">
        <v>85</v>
      </c>
      <c r="F821" s="177"/>
      <c r="G821" s="152">
        <v>5</v>
      </c>
    </row>
    <row r="822" spans="1:7" ht="25.5" customHeight="1" x14ac:dyDescent="0.2">
      <c r="G822" s="152">
        <v>5</v>
      </c>
    </row>
    <row r="823" spans="1:7" ht="38.25" customHeight="1" x14ac:dyDescent="0.2">
      <c r="A823" s="181" t="s">
        <v>1128</v>
      </c>
      <c r="B823" s="426" t="s">
        <v>1129</v>
      </c>
      <c r="C823" s="426"/>
      <c r="D823" s="426"/>
      <c r="E823" s="426"/>
      <c r="F823" s="426"/>
      <c r="G823" s="152">
        <v>5</v>
      </c>
    </row>
    <row r="824" spans="1:7" ht="25.5" x14ac:dyDescent="0.2">
      <c r="A824" s="182">
        <v>1</v>
      </c>
      <c r="B824" s="183" t="s">
        <v>397</v>
      </c>
      <c r="C824" s="427" t="s">
        <v>798</v>
      </c>
      <c r="D824" s="427"/>
      <c r="E824" s="427"/>
      <c r="F824" s="427"/>
      <c r="G824" s="152">
        <v>5</v>
      </c>
    </row>
    <row r="825" spans="1:7" ht="12.75" x14ac:dyDescent="0.2">
      <c r="A825" s="182">
        <v>2</v>
      </c>
      <c r="B825" s="183" t="s">
        <v>399</v>
      </c>
      <c r="C825" s="474">
        <f>SUM(F830:F830)</f>
        <v>300</v>
      </c>
      <c r="D825" s="474"/>
      <c r="E825" s="474"/>
      <c r="F825" s="474"/>
      <c r="G825" s="152">
        <v>5</v>
      </c>
    </row>
    <row r="826" spans="1:7" ht="354" customHeight="1" x14ac:dyDescent="0.2">
      <c r="A826" s="316">
        <v>3</v>
      </c>
      <c r="B826" s="316" t="s">
        <v>400</v>
      </c>
      <c r="C826" s="475" t="s">
        <v>1265</v>
      </c>
      <c r="D826" s="476"/>
      <c r="E826" s="476"/>
      <c r="F826" s="477"/>
    </row>
    <row r="827" spans="1:7" ht="354" customHeight="1" x14ac:dyDescent="0.2">
      <c r="A827" s="318"/>
      <c r="B827" s="318"/>
      <c r="C827" s="478"/>
      <c r="D827" s="479"/>
      <c r="E827" s="479"/>
      <c r="F827" s="480"/>
    </row>
    <row r="828" spans="1:7" ht="354" customHeight="1" x14ac:dyDescent="0.2">
      <c r="A828" s="317"/>
      <c r="B828" s="317"/>
      <c r="C828" s="481"/>
      <c r="D828" s="482"/>
      <c r="E828" s="482"/>
      <c r="F828" s="483"/>
      <c r="G828" s="152">
        <v>5</v>
      </c>
    </row>
    <row r="829" spans="1:7" ht="36" customHeight="1" x14ac:dyDescent="0.2">
      <c r="A829" s="182">
        <v>4</v>
      </c>
      <c r="B829" s="183" t="s">
        <v>402</v>
      </c>
      <c r="C829" s="427" t="s">
        <v>839</v>
      </c>
      <c r="D829" s="427"/>
      <c r="E829" s="427"/>
      <c r="F829" s="427"/>
      <c r="G829" s="152">
        <v>5</v>
      </c>
    </row>
    <row r="830" spans="1:7" ht="25.5" x14ac:dyDescent="0.2">
      <c r="A830" s="182">
        <v>5</v>
      </c>
      <c r="B830" s="183" t="s">
        <v>404</v>
      </c>
      <c r="C830" s="430" t="s">
        <v>830</v>
      </c>
      <c r="D830" s="430"/>
      <c r="E830" s="430"/>
      <c r="F830" s="184">
        <v>300</v>
      </c>
      <c r="G830" s="152">
        <v>5</v>
      </c>
    </row>
    <row r="831" spans="1:7" ht="25.5" x14ac:dyDescent="0.2">
      <c r="A831" s="182">
        <v>6</v>
      </c>
      <c r="B831" s="183" t="s">
        <v>408</v>
      </c>
      <c r="C831" s="427" t="s">
        <v>826</v>
      </c>
      <c r="D831" s="427"/>
      <c r="E831" s="427"/>
      <c r="F831" s="427"/>
      <c r="G831" s="152">
        <v>5</v>
      </c>
    </row>
    <row r="832" spans="1:7" ht="36.75" customHeight="1" x14ac:dyDescent="0.2">
      <c r="A832" s="428">
        <v>7</v>
      </c>
      <c r="B832" s="428" t="s">
        <v>410</v>
      </c>
      <c r="C832" s="182" t="s">
        <v>391</v>
      </c>
      <c r="D832" s="182" t="s">
        <v>392</v>
      </c>
      <c r="E832" s="182" t="s">
        <v>393</v>
      </c>
      <c r="F832" s="182" t="s">
        <v>394</v>
      </c>
      <c r="G832" s="152">
        <v>5</v>
      </c>
    </row>
    <row r="833" spans="1:7" ht="25.5" x14ac:dyDescent="0.2">
      <c r="A833" s="428"/>
      <c r="B833" s="428"/>
      <c r="C833" s="185" t="s">
        <v>792</v>
      </c>
      <c r="D833" s="186">
        <v>53</v>
      </c>
      <c r="E833" s="186">
        <v>60</v>
      </c>
      <c r="F833" s="186" t="s">
        <v>793</v>
      </c>
      <c r="G833" s="152">
        <v>5</v>
      </c>
    </row>
    <row r="834" spans="1:7" ht="21.75" customHeight="1" x14ac:dyDescent="0.2">
      <c r="G834" s="152">
        <v>5</v>
      </c>
    </row>
    <row r="835" spans="1:7" ht="38.25" customHeight="1" x14ac:dyDescent="0.2">
      <c r="A835" s="153" t="s">
        <v>1130</v>
      </c>
      <c r="B835" s="306" t="s">
        <v>1131</v>
      </c>
      <c r="C835" s="306"/>
      <c r="D835" s="306"/>
      <c r="E835" s="306"/>
      <c r="F835" s="306"/>
      <c r="G835" s="152">
        <v>5</v>
      </c>
    </row>
    <row r="836" spans="1:7" ht="25.5" x14ac:dyDescent="0.2">
      <c r="A836" s="154">
        <v>1</v>
      </c>
      <c r="B836" s="166" t="s">
        <v>397</v>
      </c>
      <c r="C836" s="307" t="s">
        <v>798</v>
      </c>
      <c r="D836" s="307"/>
      <c r="E836" s="307"/>
      <c r="F836" s="307"/>
      <c r="G836" s="152">
        <v>5</v>
      </c>
    </row>
    <row r="837" spans="1:7" ht="12.75" x14ac:dyDescent="0.2">
      <c r="A837" s="154">
        <v>2</v>
      </c>
      <c r="B837" s="166" t="s">
        <v>399</v>
      </c>
      <c r="C837" s="468">
        <f>SUM(F840:F840)</f>
        <v>25</v>
      </c>
      <c r="D837" s="468"/>
      <c r="E837" s="468"/>
      <c r="F837" s="468"/>
      <c r="G837" s="152">
        <v>5</v>
      </c>
    </row>
    <row r="838" spans="1:7" ht="196.5" customHeight="1" x14ac:dyDescent="0.2">
      <c r="A838" s="154">
        <v>3</v>
      </c>
      <c r="B838" s="166" t="s">
        <v>400</v>
      </c>
      <c r="C838" s="307" t="s">
        <v>1243</v>
      </c>
      <c r="D838" s="307"/>
      <c r="E838" s="307"/>
      <c r="F838" s="307"/>
      <c r="G838" s="152">
        <v>5</v>
      </c>
    </row>
    <row r="839" spans="1:7" ht="34.5" customHeight="1" x14ac:dyDescent="0.2">
      <c r="A839" s="154">
        <v>4</v>
      </c>
      <c r="B839" s="166" t="s">
        <v>402</v>
      </c>
      <c r="C839" s="307" t="s">
        <v>839</v>
      </c>
      <c r="D839" s="307"/>
      <c r="E839" s="307"/>
      <c r="F839" s="307"/>
      <c r="G839" s="152">
        <v>5</v>
      </c>
    </row>
    <row r="840" spans="1:7" ht="33.75" customHeight="1" x14ac:dyDescent="0.2">
      <c r="A840" s="154">
        <v>5</v>
      </c>
      <c r="B840" s="166" t="s">
        <v>404</v>
      </c>
      <c r="C840" s="309" t="s">
        <v>1244</v>
      </c>
      <c r="D840" s="309"/>
      <c r="E840" s="309"/>
      <c r="F840" s="167">
        <v>25</v>
      </c>
      <c r="G840" s="152">
        <v>5</v>
      </c>
    </row>
    <row r="841" spans="1:7" ht="25.5" x14ac:dyDescent="0.2">
      <c r="A841" s="154">
        <v>6</v>
      </c>
      <c r="B841" s="166" t="s">
        <v>408</v>
      </c>
      <c r="C841" s="307" t="s">
        <v>826</v>
      </c>
      <c r="D841" s="307"/>
      <c r="E841" s="307"/>
      <c r="F841" s="307"/>
      <c r="G841" s="152">
        <v>5</v>
      </c>
    </row>
    <row r="842" spans="1:7" ht="25.5" x14ac:dyDescent="0.2">
      <c r="A842" s="303">
        <v>7</v>
      </c>
      <c r="B842" s="305" t="s">
        <v>410</v>
      </c>
      <c r="C842" s="154" t="s">
        <v>391</v>
      </c>
      <c r="D842" s="154" t="s">
        <v>392</v>
      </c>
      <c r="E842" s="154" t="s">
        <v>393</v>
      </c>
      <c r="F842" s="154" t="s">
        <v>394</v>
      </c>
      <c r="G842" s="152">
        <v>5</v>
      </c>
    </row>
    <row r="843" spans="1:7" ht="25.5" x14ac:dyDescent="0.2">
      <c r="A843" s="303"/>
      <c r="B843" s="305"/>
      <c r="C843" s="168" t="s">
        <v>792</v>
      </c>
      <c r="D843" s="165">
        <v>2</v>
      </c>
      <c r="E843" s="165">
        <v>4</v>
      </c>
      <c r="F843" s="165" t="s">
        <v>793</v>
      </c>
      <c r="G843" s="152">
        <v>5</v>
      </c>
    </row>
    <row r="844" spans="1:7" ht="24" customHeight="1" x14ac:dyDescent="0.2">
      <c r="G844" s="152">
        <v>5</v>
      </c>
    </row>
    <row r="845" spans="1:7" ht="41.25" customHeight="1" x14ac:dyDescent="0.2">
      <c r="A845" s="153" t="s">
        <v>1133</v>
      </c>
      <c r="B845" s="306" t="s">
        <v>1132</v>
      </c>
      <c r="C845" s="306"/>
      <c r="D845" s="306"/>
      <c r="E845" s="306"/>
      <c r="F845" s="306"/>
      <c r="G845" s="152">
        <v>5</v>
      </c>
    </row>
    <row r="846" spans="1:7" ht="33.75" customHeight="1" x14ac:dyDescent="0.2">
      <c r="A846" s="154">
        <v>1</v>
      </c>
      <c r="B846" s="166" t="s">
        <v>397</v>
      </c>
      <c r="C846" s="307" t="s">
        <v>798</v>
      </c>
      <c r="D846" s="307"/>
      <c r="E846" s="307"/>
      <c r="F846" s="307"/>
      <c r="G846" s="152">
        <v>5</v>
      </c>
    </row>
    <row r="847" spans="1:7" ht="35.25" customHeight="1" x14ac:dyDescent="0.2">
      <c r="A847" s="154">
        <v>2</v>
      </c>
      <c r="B847" s="166" t="s">
        <v>399</v>
      </c>
      <c r="C847" s="468">
        <f>SUM(F850:F850)</f>
        <v>18</v>
      </c>
      <c r="D847" s="468"/>
      <c r="E847" s="468"/>
      <c r="F847" s="468"/>
      <c r="G847" s="152">
        <v>5</v>
      </c>
    </row>
    <row r="848" spans="1:7" ht="148.5" customHeight="1" x14ac:dyDescent="0.2">
      <c r="A848" s="154">
        <v>3</v>
      </c>
      <c r="B848" s="166" t="s">
        <v>400</v>
      </c>
      <c r="C848" s="307" t="s">
        <v>1245</v>
      </c>
      <c r="D848" s="307"/>
      <c r="E848" s="307"/>
      <c r="F848" s="307"/>
      <c r="G848" s="152">
        <v>5</v>
      </c>
    </row>
    <row r="849" spans="1:7" ht="44.25" customHeight="1" x14ac:dyDescent="0.2">
      <c r="A849" s="154">
        <v>4</v>
      </c>
      <c r="B849" s="166" t="s">
        <v>402</v>
      </c>
      <c r="C849" s="307" t="s">
        <v>847</v>
      </c>
      <c r="D849" s="307"/>
      <c r="E849" s="307"/>
      <c r="F849" s="307"/>
      <c r="G849" s="152">
        <v>5</v>
      </c>
    </row>
    <row r="850" spans="1:7" ht="25.5" x14ac:dyDescent="0.2">
      <c r="A850" s="154">
        <v>5</v>
      </c>
      <c r="B850" s="166" t="s">
        <v>404</v>
      </c>
      <c r="C850" s="309" t="s">
        <v>848</v>
      </c>
      <c r="D850" s="309"/>
      <c r="E850" s="309"/>
      <c r="F850" s="167">
        <v>18</v>
      </c>
      <c r="G850" s="152">
        <v>5</v>
      </c>
    </row>
    <row r="851" spans="1:7" ht="25.5" x14ac:dyDescent="0.2">
      <c r="A851" s="154">
        <v>6</v>
      </c>
      <c r="B851" s="166" t="s">
        <v>408</v>
      </c>
      <c r="C851" s="307" t="s">
        <v>849</v>
      </c>
      <c r="D851" s="307"/>
      <c r="E851" s="307"/>
      <c r="F851" s="307"/>
      <c r="G851" s="152">
        <v>5</v>
      </c>
    </row>
    <row r="852" spans="1:7" ht="36" customHeight="1" x14ac:dyDescent="0.2">
      <c r="A852" s="303">
        <v>7</v>
      </c>
      <c r="B852" s="305" t="s">
        <v>410</v>
      </c>
      <c r="C852" s="154" t="s">
        <v>391</v>
      </c>
      <c r="D852" s="154" t="s">
        <v>392</v>
      </c>
      <c r="E852" s="154" t="s">
        <v>393</v>
      </c>
      <c r="F852" s="154" t="s">
        <v>394</v>
      </c>
      <c r="G852" s="152">
        <v>5</v>
      </c>
    </row>
    <row r="853" spans="1:7" ht="25.5" x14ac:dyDescent="0.2">
      <c r="A853" s="303"/>
      <c r="B853" s="305"/>
      <c r="C853" s="168" t="s">
        <v>850</v>
      </c>
      <c r="D853" s="165">
        <v>5</v>
      </c>
      <c r="E853" s="165">
        <v>8</v>
      </c>
      <c r="F853" s="165" t="s">
        <v>793</v>
      </c>
      <c r="G853" s="152">
        <v>5</v>
      </c>
    </row>
    <row r="854" spans="1:7" ht="24" customHeight="1" x14ac:dyDescent="0.2">
      <c r="G854" s="152">
        <v>5</v>
      </c>
    </row>
    <row r="855" spans="1:7" ht="28.5" customHeight="1" x14ac:dyDescent="0.2">
      <c r="A855" s="153" t="s">
        <v>1134</v>
      </c>
      <c r="B855" s="467" t="s">
        <v>851</v>
      </c>
      <c r="C855" s="467"/>
      <c r="D855" s="467"/>
      <c r="E855" s="467"/>
      <c r="F855" s="467"/>
      <c r="G855" s="152">
        <v>5</v>
      </c>
    </row>
    <row r="856" spans="1:7" ht="34.5" customHeight="1" x14ac:dyDescent="0.2">
      <c r="A856" s="154">
        <v>1</v>
      </c>
      <c r="B856" s="166" t="s">
        <v>397</v>
      </c>
      <c r="C856" s="307" t="s">
        <v>798</v>
      </c>
      <c r="D856" s="307"/>
      <c r="E856" s="307"/>
      <c r="F856" s="307"/>
      <c r="G856" s="152">
        <v>5</v>
      </c>
    </row>
    <row r="857" spans="1:7" ht="12.75" x14ac:dyDescent="0.2">
      <c r="A857" s="154">
        <v>2</v>
      </c>
      <c r="B857" s="166" t="s">
        <v>399</v>
      </c>
      <c r="C857" s="468">
        <f>SUM(F860:F860)</f>
        <v>10</v>
      </c>
      <c r="D857" s="468"/>
      <c r="E857" s="468"/>
      <c r="F857" s="468"/>
      <c r="G857" s="152">
        <v>5</v>
      </c>
    </row>
    <row r="858" spans="1:7" ht="261" customHeight="1" x14ac:dyDescent="0.2">
      <c r="A858" s="154">
        <v>3</v>
      </c>
      <c r="B858" s="166" t="s">
        <v>400</v>
      </c>
      <c r="C858" s="307" t="s">
        <v>1246</v>
      </c>
      <c r="D858" s="307"/>
      <c r="E858" s="307"/>
      <c r="F858" s="307"/>
      <c r="G858" s="152">
        <v>5</v>
      </c>
    </row>
    <row r="859" spans="1:7" ht="24" customHeight="1" x14ac:dyDescent="0.2">
      <c r="A859" s="154">
        <v>4</v>
      </c>
      <c r="B859" s="166" t="s">
        <v>402</v>
      </c>
      <c r="C859" s="307" t="s">
        <v>852</v>
      </c>
      <c r="D859" s="307"/>
      <c r="E859" s="307"/>
      <c r="F859" s="307"/>
      <c r="G859" s="152">
        <v>5</v>
      </c>
    </row>
    <row r="860" spans="1:7" ht="25.5" x14ac:dyDescent="0.2">
      <c r="A860" s="154">
        <v>5</v>
      </c>
      <c r="B860" s="166" t="s">
        <v>404</v>
      </c>
      <c r="C860" s="309" t="s">
        <v>853</v>
      </c>
      <c r="D860" s="309"/>
      <c r="E860" s="309"/>
      <c r="F860" s="167">
        <v>10</v>
      </c>
      <c r="G860" s="152">
        <v>5</v>
      </c>
    </row>
    <row r="861" spans="1:7" ht="36" customHeight="1" x14ac:dyDescent="0.2">
      <c r="A861" s="154">
        <v>6</v>
      </c>
      <c r="B861" s="166" t="s">
        <v>408</v>
      </c>
      <c r="C861" s="307" t="s">
        <v>826</v>
      </c>
      <c r="D861" s="307"/>
      <c r="E861" s="307"/>
      <c r="F861" s="307"/>
      <c r="G861" s="152">
        <v>5</v>
      </c>
    </row>
    <row r="862" spans="1:7" ht="25.5" x14ac:dyDescent="0.2">
      <c r="A862" s="303">
        <v>7</v>
      </c>
      <c r="B862" s="305" t="s">
        <v>410</v>
      </c>
      <c r="C862" s="154" t="s">
        <v>391</v>
      </c>
      <c r="D862" s="154" t="s">
        <v>392</v>
      </c>
      <c r="E862" s="154" t="s">
        <v>393</v>
      </c>
      <c r="F862" s="154" t="s">
        <v>394</v>
      </c>
      <c r="G862" s="152">
        <v>5</v>
      </c>
    </row>
    <row r="863" spans="1:7" ht="25.5" x14ac:dyDescent="0.2">
      <c r="A863" s="303"/>
      <c r="B863" s="305"/>
      <c r="C863" s="168" t="s">
        <v>850</v>
      </c>
      <c r="D863" s="165">
        <v>25</v>
      </c>
      <c r="E863" s="165">
        <v>50</v>
      </c>
      <c r="F863" s="165" t="s">
        <v>793</v>
      </c>
      <c r="G863" s="152">
        <v>5</v>
      </c>
    </row>
    <row r="864" spans="1:7" ht="23.25" customHeight="1" x14ac:dyDescent="0.2">
      <c r="G864" s="152">
        <v>5</v>
      </c>
    </row>
    <row r="865" spans="1:7" ht="25.5" customHeight="1" x14ac:dyDescent="0.2">
      <c r="A865" s="153" t="s">
        <v>1135</v>
      </c>
      <c r="B865" s="467" t="s">
        <v>854</v>
      </c>
      <c r="C865" s="467"/>
      <c r="D865" s="467"/>
      <c r="E865" s="467"/>
      <c r="F865" s="467"/>
      <c r="G865" s="152">
        <v>5</v>
      </c>
    </row>
    <row r="866" spans="1:7" ht="36" customHeight="1" x14ac:dyDescent="0.2">
      <c r="A866" s="154">
        <v>1</v>
      </c>
      <c r="B866" s="166" t="s">
        <v>397</v>
      </c>
      <c r="C866" s="307" t="s">
        <v>798</v>
      </c>
      <c r="D866" s="307"/>
      <c r="E866" s="307"/>
      <c r="F866" s="307"/>
      <c r="G866" s="152">
        <v>5</v>
      </c>
    </row>
    <row r="867" spans="1:7" ht="33.75" customHeight="1" x14ac:dyDescent="0.2">
      <c r="A867" s="154">
        <v>2</v>
      </c>
      <c r="B867" s="166" t="s">
        <v>399</v>
      </c>
      <c r="C867" s="468">
        <f>SUM(F870:F870)</f>
        <v>10</v>
      </c>
      <c r="D867" s="468"/>
      <c r="E867" s="468"/>
      <c r="F867" s="468"/>
      <c r="G867" s="152">
        <v>5</v>
      </c>
    </row>
    <row r="868" spans="1:7" ht="216.75" customHeight="1" x14ac:dyDescent="0.2">
      <c r="A868" s="154">
        <v>3</v>
      </c>
      <c r="B868" s="166" t="s">
        <v>400</v>
      </c>
      <c r="C868" s="307" t="s">
        <v>1247</v>
      </c>
      <c r="D868" s="307"/>
      <c r="E868" s="307"/>
      <c r="F868" s="307"/>
      <c r="G868" s="152">
        <v>5</v>
      </c>
    </row>
    <row r="869" spans="1:7" ht="31.5" customHeight="1" x14ac:dyDescent="0.2">
      <c r="A869" s="154">
        <v>4</v>
      </c>
      <c r="B869" s="166" t="s">
        <v>402</v>
      </c>
      <c r="C869" s="307" t="s">
        <v>839</v>
      </c>
      <c r="D869" s="307"/>
      <c r="E869" s="307"/>
      <c r="F869" s="307"/>
      <c r="G869" s="152">
        <v>5</v>
      </c>
    </row>
    <row r="870" spans="1:7" ht="73.5" customHeight="1" x14ac:dyDescent="0.2">
      <c r="A870" s="154">
        <v>5</v>
      </c>
      <c r="B870" s="166" t="s">
        <v>404</v>
      </c>
      <c r="C870" s="309" t="s">
        <v>1248</v>
      </c>
      <c r="D870" s="309"/>
      <c r="E870" s="309"/>
      <c r="F870" s="167">
        <v>10</v>
      </c>
      <c r="G870" s="152">
        <v>5</v>
      </c>
    </row>
    <row r="871" spans="1:7" ht="25.5" x14ac:dyDescent="0.2">
      <c r="A871" s="154">
        <v>6</v>
      </c>
      <c r="B871" s="166" t="s">
        <v>408</v>
      </c>
      <c r="C871" s="307" t="s">
        <v>826</v>
      </c>
      <c r="D871" s="307"/>
      <c r="E871" s="307"/>
      <c r="F871" s="307"/>
      <c r="G871" s="152">
        <v>5</v>
      </c>
    </row>
    <row r="872" spans="1:7" ht="25.5" x14ac:dyDescent="0.2">
      <c r="A872" s="303">
        <v>7</v>
      </c>
      <c r="B872" s="305" t="s">
        <v>410</v>
      </c>
      <c r="C872" s="154" t="s">
        <v>391</v>
      </c>
      <c r="D872" s="154" t="s">
        <v>392</v>
      </c>
      <c r="E872" s="154" t="s">
        <v>393</v>
      </c>
      <c r="F872" s="154" t="s">
        <v>394</v>
      </c>
      <c r="G872" s="152">
        <v>5</v>
      </c>
    </row>
    <row r="873" spans="1:7" ht="25.5" x14ac:dyDescent="0.2">
      <c r="A873" s="303"/>
      <c r="B873" s="305"/>
      <c r="C873" s="168" t="s">
        <v>850</v>
      </c>
      <c r="D873" s="165">
        <v>0</v>
      </c>
      <c r="E873" s="165">
        <v>10</v>
      </c>
      <c r="F873" s="165" t="s">
        <v>793</v>
      </c>
      <c r="G873" s="152">
        <v>5</v>
      </c>
    </row>
    <row r="874" spans="1:7" ht="34.5" customHeight="1" x14ac:dyDescent="0.2">
      <c r="G874" s="152">
        <v>5</v>
      </c>
    </row>
    <row r="875" spans="1:7" ht="44.25" customHeight="1" x14ac:dyDescent="0.2">
      <c r="A875" s="153" t="s">
        <v>1136</v>
      </c>
      <c r="B875" s="306" t="s">
        <v>1137</v>
      </c>
      <c r="C875" s="306"/>
      <c r="D875" s="306"/>
      <c r="E875" s="306"/>
      <c r="F875" s="306"/>
      <c r="G875" s="152">
        <v>5</v>
      </c>
    </row>
    <row r="876" spans="1:7" ht="25.5" x14ac:dyDescent="0.2">
      <c r="A876" s="154">
        <v>1</v>
      </c>
      <c r="B876" s="166" t="s">
        <v>397</v>
      </c>
      <c r="C876" s="307" t="s">
        <v>798</v>
      </c>
      <c r="D876" s="307"/>
      <c r="E876" s="307"/>
      <c r="F876" s="307"/>
      <c r="G876" s="152">
        <v>5</v>
      </c>
    </row>
    <row r="877" spans="1:7" ht="17.25" customHeight="1" x14ac:dyDescent="0.2">
      <c r="A877" s="154">
        <v>2</v>
      </c>
      <c r="B877" s="166" t="s">
        <v>399</v>
      </c>
      <c r="C877" s="468">
        <f>SUM(F880:F881)</f>
        <v>40</v>
      </c>
      <c r="D877" s="468"/>
      <c r="E877" s="468"/>
      <c r="F877" s="468"/>
      <c r="G877" s="152">
        <v>5</v>
      </c>
    </row>
    <row r="878" spans="1:7" ht="153.75" customHeight="1" x14ac:dyDescent="0.2">
      <c r="A878" s="154">
        <v>3</v>
      </c>
      <c r="B878" s="166" t="s">
        <v>400</v>
      </c>
      <c r="C878" s="307" t="s">
        <v>1249</v>
      </c>
      <c r="D878" s="307"/>
      <c r="E878" s="307"/>
      <c r="F878" s="307"/>
      <c r="G878" s="152">
        <v>5</v>
      </c>
    </row>
    <row r="879" spans="1:7" ht="30" customHeight="1" x14ac:dyDescent="0.2">
      <c r="A879" s="154">
        <v>4</v>
      </c>
      <c r="B879" s="166" t="s">
        <v>402</v>
      </c>
      <c r="C879" s="307" t="s">
        <v>855</v>
      </c>
      <c r="D879" s="307"/>
      <c r="E879" s="307"/>
      <c r="F879" s="307"/>
      <c r="G879" s="152">
        <v>5</v>
      </c>
    </row>
    <row r="880" spans="1:7" ht="57.75" customHeight="1" x14ac:dyDescent="0.2">
      <c r="A880" s="312">
        <v>5</v>
      </c>
      <c r="B880" s="314" t="s">
        <v>404</v>
      </c>
      <c r="C880" s="363" t="s">
        <v>1250</v>
      </c>
      <c r="D880" s="364"/>
      <c r="E880" s="365"/>
      <c r="F880" s="167">
        <v>27.5</v>
      </c>
    </row>
    <row r="881" spans="1:7" ht="72" customHeight="1" x14ac:dyDescent="0.2">
      <c r="A881" s="313"/>
      <c r="B881" s="315"/>
      <c r="C881" s="309" t="s">
        <v>1251</v>
      </c>
      <c r="D881" s="309"/>
      <c r="E881" s="309"/>
      <c r="F881" s="167">
        <v>12.5</v>
      </c>
      <c r="G881" s="152">
        <v>5</v>
      </c>
    </row>
    <row r="882" spans="1:7" ht="25.5" x14ac:dyDescent="0.2">
      <c r="A882" s="154">
        <v>6</v>
      </c>
      <c r="B882" s="166" t="s">
        <v>408</v>
      </c>
      <c r="C882" s="307" t="s">
        <v>826</v>
      </c>
      <c r="D882" s="307"/>
      <c r="E882" s="307"/>
      <c r="F882" s="307"/>
      <c r="G882" s="152">
        <v>5</v>
      </c>
    </row>
    <row r="883" spans="1:7" ht="25.5" x14ac:dyDescent="0.2">
      <c r="A883" s="303">
        <v>7</v>
      </c>
      <c r="B883" s="305" t="s">
        <v>410</v>
      </c>
      <c r="C883" s="154" t="s">
        <v>391</v>
      </c>
      <c r="D883" s="154" t="s">
        <v>392</v>
      </c>
      <c r="E883" s="154" t="s">
        <v>393</v>
      </c>
      <c r="F883" s="154" t="s">
        <v>394</v>
      </c>
      <c r="G883" s="152">
        <v>5</v>
      </c>
    </row>
    <row r="884" spans="1:7" ht="25.5" x14ac:dyDescent="0.2">
      <c r="A884" s="303"/>
      <c r="B884" s="305"/>
      <c r="C884" s="168" t="s">
        <v>850</v>
      </c>
      <c r="D884" s="165">
        <v>20</v>
      </c>
      <c r="E884" s="165">
        <v>20</v>
      </c>
      <c r="F884" s="165" t="s">
        <v>793</v>
      </c>
      <c r="G884" s="152">
        <v>5</v>
      </c>
    </row>
    <row r="885" spans="1:7" ht="22.5" customHeight="1" x14ac:dyDescent="0.2">
      <c r="G885" s="152">
        <v>5</v>
      </c>
    </row>
    <row r="886" spans="1:7" ht="32.25" customHeight="1" x14ac:dyDescent="0.2">
      <c r="A886" s="153" t="s">
        <v>1138</v>
      </c>
      <c r="B886" s="306" t="s">
        <v>1139</v>
      </c>
      <c r="C886" s="306"/>
      <c r="D886" s="306"/>
      <c r="E886" s="306"/>
      <c r="F886" s="306"/>
      <c r="G886" s="152">
        <v>5</v>
      </c>
    </row>
    <row r="887" spans="1:7" ht="25.5" x14ac:dyDescent="0.2">
      <c r="A887" s="154">
        <v>1</v>
      </c>
      <c r="B887" s="166" t="s">
        <v>397</v>
      </c>
      <c r="C887" s="307" t="s">
        <v>798</v>
      </c>
      <c r="D887" s="307"/>
      <c r="E887" s="307"/>
      <c r="F887" s="307"/>
      <c r="G887" s="152">
        <v>5</v>
      </c>
    </row>
    <row r="888" spans="1:7" ht="12.75" x14ac:dyDescent="0.2">
      <c r="A888" s="154">
        <v>2</v>
      </c>
      <c r="B888" s="166" t="s">
        <v>399</v>
      </c>
      <c r="C888" s="468">
        <f>SUM(F891:F892)</f>
        <v>7</v>
      </c>
      <c r="D888" s="468"/>
      <c r="E888" s="468"/>
      <c r="F888" s="468"/>
      <c r="G888" s="152">
        <v>5</v>
      </c>
    </row>
    <row r="889" spans="1:7" ht="222" customHeight="1" x14ac:dyDescent="0.2">
      <c r="A889" s="154">
        <v>3</v>
      </c>
      <c r="B889" s="166" t="s">
        <v>400</v>
      </c>
      <c r="C889" s="307" t="s">
        <v>1252</v>
      </c>
      <c r="D889" s="307"/>
      <c r="E889" s="307"/>
      <c r="F889" s="307"/>
      <c r="G889" s="152">
        <v>5</v>
      </c>
    </row>
    <row r="890" spans="1:7" ht="39.75" customHeight="1" x14ac:dyDescent="0.2">
      <c r="A890" s="154">
        <v>4</v>
      </c>
      <c r="B890" s="166" t="s">
        <v>402</v>
      </c>
      <c r="C890" s="307" t="s">
        <v>839</v>
      </c>
      <c r="D890" s="307"/>
      <c r="E890" s="307"/>
      <c r="F890" s="307"/>
      <c r="G890" s="152">
        <v>5</v>
      </c>
    </row>
    <row r="891" spans="1:7" ht="39.75" customHeight="1" x14ac:dyDescent="0.2">
      <c r="A891" s="312">
        <v>5</v>
      </c>
      <c r="B891" s="314" t="s">
        <v>404</v>
      </c>
      <c r="C891" s="363" t="s">
        <v>1253</v>
      </c>
      <c r="D891" s="364"/>
      <c r="E891" s="365"/>
      <c r="F891" s="167">
        <v>6</v>
      </c>
    </row>
    <row r="892" spans="1:7" ht="63.75" customHeight="1" x14ac:dyDescent="0.2">
      <c r="A892" s="313"/>
      <c r="B892" s="315"/>
      <c r="C892" s="309" t="s">
        <v>1254</v>
      </c>
      <c r="D892" s="309"/>
      <c r="E892" s="309"/>
      <c r="F892" s="167">
        <v>1</v>
      </c>
      <c r="G892" s="152">
        <v>5</v>
      </c>
    </row>
    <row r="893" spans="1:7" ht="25.5" x14ac:dyDescent="0.2">
      <c r="A893" s="154">
        <v>6</v>
      </c>
      <c r="B893" s="166" t="s">
        <v>408</v>
      </c>
      <c r="C893" s="307" t="s">
        <v>826</v>
      </c>
      <c r="D893" s="307"/>
      <c r="E893" s="307"/>
      <c r="F893" s="307"/>
      <c r="G893" s="152">
        <v>5</v>
      </c>
    </row>
    <row r="894" spans="1:7" ht="25.5" x14ac:dyDescent="0.2">
      <c r="A894" s="154">
        <v>7</v>
      </c>
      <c r="B894" s="305" t="s">
        <v>410</v>
      </c>
      <c r="C894" s="154" t="s">
        <v>391</v>
      </c>
      <c r="D894" s="154" t="s">
        <v>392</v>
      </c>
      <c r="E894" s="154" t="s">
        <v>393</v>
      </c>
      <c r="F894" s="154" t="s">
        <v>394</v>
      </c>
      <c r="G894" s="152">
        <v>5</v>
      </c>
    </row>
    <row r="895" spans="1:7" ht="25.5" x14ac:dyDescent="0.2">
      <c r="A895" s="154">
        <v>8</v>
      </c>
      <c r="B895" s="305"/>
      <c r="C895" s="168" t="s">
        <v>850</v>
      </c>
      <c r="D895" s="165">
        <v>3</v>
      </c>
      <c r="E895" s="165">
        <v>6</v>
      </c>
      <c r="F895" s="165" t="s">
        <v>793</v>
      </c>
      <c r="G895" s="152">
        <v>5</v>
      </c>
    </row>
    <row r="896" spans="1:7" ht="23.25" customHeight="1" x14ac:dyDescent="0.2">
      <c r="G896" s="152">
        <v>5</v>
      </c>
    </row>
    <row r="897" spans="1:7" ht="25.5" customHeight="1" x14ac:dyDescent="0.2">
      <c r="A897" s="153" t="s">
        <v>1140</v>
      </c>
      <c r="B897" s="467" t="s">
        <v>856</v>
      </c>
      <c r="C897" s="467"/>
      <c r="D897" s="467"/>
      <c r="E897" s="467"/>
      <c r="F897" s="467"/>
      <c r="G897" s="152">
        <v>5</v>
      </c>
    </row>
    <row r="898" spans="1:7" ht="25.5" x14ac:dyDescent="0.2">
      <c r="A898" s="154">
        <v>1</v>
      </c>
      <c r="B898" s="166" t="s">
        <v>397</v>
      </c>
      <c r="C898" s="307" t="s">
        <v>798</v>
      </c>
      <c r="D898" s="307"/>
      <c r="E898" s="307"/>
      <c r="F898" s="307"/>
      <c r="G898" s="152">
        <v>5</v>
      </c>
    </row>
    <row r="899" spans="1:7" ht="12.75" x14ac:dyDescent="0.2">
      <c r="A899" s="154">
        <v>2</v>
      </c>
      <c r="B899" s="166" t="s">
        <v>399</v>
      </c>
      <c r="C899" s="468">
        <f>SUM(F902:F903)</f>
        <v>50</v>
      </c>
      <c r="D899" s="468"/>
      <c r="E899" s="468"/>
      <c r="F899" s="468"/>
      <c r="G899" s="152">
        <v>5</v>
      </c>
    </row>
    <row r="900" spans="1:7" ht="223.5" customHeight="1" x14ac:dyDescent="0.2">
      <c r="A900" s="154">
        <v>3</v>
      </c>
      <c r="B900" s="166" t="s">
        <v>400</v>
      </c>
      <c r="C900" s="307" t="s">
        <v>1255</v>
      </c>
      <c r="D900" s="307"/>
      <c r="E900" s="307"/>
      <c r="F900" s="307"/>
      <c r="G900" s="152">
        <v>5</v>
      </c>
    </row>
    <row r="901" spans="1:7" ht="35.25" customHeight="1" x14ac:dyDescent="0.2">
      <c r="A901" s="154">
        <v>4</v>
      </c>
      <c r="B901" s="166" t="s">
        <v>402</v>
      </c>
      <c r="C901" s="307" t="s">
        <v>857</v>
      </c>
      <c r="D901" s="307"/>
      <c r="E901" s="307"/>
      <c r="F901" s="307"/>
      <c r="G901" s="152">
        <v>5</v>
      </c>
    </row>
    <row r="902" spans="1:7" ht="99" customHeight="1" x14ac:dyDescent="0.2">
      <c r="A902" s="312">
        <v>5</v>
      </c>
      <c r="B902" s="314" t="s">
        <v>404</v>
      </c>
      <c r="C902" s="309" t="s">
        <v>1256</v>
      </c>
      <c r="D902" s="309"/>
      <c r="E902" s="309"/>
      <c r="F902" s="167">
        <v>30</v>
      </c>
      <c r="G902" s="152">
        <v>5</v>
      </c>
    </row>
    <row r="903" spans="1:7" ht="60.75" customHeight="1" x14ac:dyDescent="0.2">
      <c r="A903" s="313"/>
      <c r="B903" s="315"/>
      <c r="C903" s="363" t="s">
        <v>1257</v>
      </c>
      <c r="D903" s="364"/>
      <c r="E903" s="365"/>
      <c r="F903" s="167">
        <v>20</v>
      </c>
    </row>
    <row r="904" spans="1:7" ht="25.5" x14ac:dyDescent="0.2">
      <c r="A904" s="154">
        <v>6</v>
      </c>
      <c r="B904" s="166" t="s">
        <v>408</v>
      </c>
      <c r="C904" s="307" t="s">
        <v>826</v>
      </c>
      <c r="D904" s="307"/>
      <c r="E904" s="307"/>
      <c r="F904" s="307"/>
      <c r="G904" s="152">
        <v>5</v>
      </c>
    </row>
    <row r="905" spans="1:7" ht="25.5" x14ac:dyDescent="0.2">
      <c r="A905" s="303">
        <v>7</v>
      </c>
      <c r="B905" s="305" t="s">
        <v>410</v>
      </c>
      <c r="C905" s="154" t="s">
        <v>391</v>
      </c>
      <c r="D905" s="154" t="s">
        <v>392</v>
      </c>
      <c r="E905" s="154" t="s">
        <v>393</v>
      </c>
      <c r="F905" s="154" t="s">
        <v>394</v>
      </c>
      <c r="G905" s="152">
        <v>5</v>
      </c>
    </row>
    <row r="906" spans="1:7" ht="25.5" x14ac:dyDescent="0.2">
      <c r="A906" s="303"/>
      <c r="B906" s="305"/>
      <c r="C906" s="168" t="s">
        <v>850</v>
      </c>
      <c r="D906" s="165">
        <v>0</v>
      </c>
      <c r="E906" s="165">
        <v>50</v>
      </c>
      <c r="F906" s="165" t="s">
        <v>793</v>
      </c>
      <c r="G906" s="152">
        <v>5</v>
      </c>
    </row>
    <row r="907" spans="1:7" ht="19.5" customHeight="1" x14ac:dyDescent="0.2">
      <c r="A907" s="153"/>
      <c r="B907" s="156"/>
      <c r="C907" s="157"/>
      <c r="D907" s="169"/>
      <c r="E907" s="169"/>
      <c r="F907" s="169"/>
    </row>
    <row r="908" spans="1:7" ht="32.25" customHeight="1" x14ac:dyDescent="0.2">
      <c r="A908" s="153" t="s">
        <v>1140</v>
      </c>
      <c r="B908" s="467" t="s">
        <v>1261</v>
      </c>
      <c r="C908" s="467"/>
      <c r="D908" s="467"/>
      <c r="E908" s="467"/>
      <c r="F908" s="467"/>
    </row>
    <row r="909" spans="1:7" ht="25.5" x14ac:dyDescent="0.2">
      <c r="A909" s="154">
        <v>1</v>
      </c>
      <c r="B909" s="166" t="s">
        <v>397</v>
      </c>
      <c r="C909" s="307" t="s">
        <v>798</v>
      </c>
      <c r="D909" s="307"/>
      <c r="E909" s="307"/>
      <c r="F909" s="307"/>
    </row>
    <row r="910" spans="1:7" ht="18" customHeight="1" x14ac:dyDescent="0.2">
      <c r="A910" s="154">
        <v>2</v>
      </c>
      <c r="B910" s="166" t="s">
        <v>399</v>
      </c>
      <c r="C910" s="468">
        <f>SUM(F913:F913)</f>
        <v>5.5</v>
      </c>
      <c r="D910" s="468"/>
      <c r="E910" s="468"/>
      <c r="F910" s="468"/>
    </row>
    <row r="911" spans="1:7" ht="108.75" customHeight="1" x14ac:dyDescent="0.2">
      <c r="A911" s="154">
        <v>3</v>
      </c>
      <c r="B911" s="166" t="s">
        <v>400</v>
      </c>
      <c r="C911" s="307" t="s">
        <v>1258</v>
      </c>
      <c r="D911" s="307"/>
      <c r="E911" s="307"/>
      <c r="F911" s="307"/>
    </row>
    <row r="912" spans="1:7" ht="32.25" customHeight="1" x14ac:dyDescent="0.2">
      <c r="A912" s="154">
        <v>4</v>
      </c>
      <c r="B912" s="166" t="s">
        <v>402</v>
      </c>
      <c r="C912" s="307" t="s">
        <v>1259</v>
      </c>
      <c r="D912" s="307"/>
      <c r="E912" s="307"/>
      <c r="F912" s="307"/>
    </row>
    <row r="913" spans="1:7" ht="50.25" customHeight="1" x14ac:dyDescent="0.2">
      <c r="A913" s="179">
        <v>5</v>
      </c>
      <c r="B913" s="180" t="s">
        <v>404</v>
      </c>
      <c r="C913" s="309" t="s">
        <v>1260</v>
      </c>
      <c r="D913" s="309"/>
      <c r="E913" s="309"/>
      <c r="F913" s="167">
        <v>5.5</v>
      </c>
    </row>
    <row r="914" spans="1:7" ht="25.5" x14ac:dyDescent="0.2">
      <c r="A914" s="154">
        <v>6</v>
      </c>
      <c r="B914" s="166" t="s">
        <v>408</v>
      </c>
      <c r="C914" s="307" t="s">
        <v>826</v>
      </c>
      <c r="D914" s="307"/>
      <c r="E914" s="307"/>
      <c r="F914" s="307"/>
    </row>
    <row r="915" spans="1:7" ht="25.5" x14ac:dyDescent="0.2">
      <c r="A915" s="303">
        <v>7</v>
      </c>
      <c r="B915" s="305" t="s">
        <v>410</v>
      </c>
      <c r="C915" s="154" t="s">
        <v>391</v>
      </c>
      <c r="D915" s="154" t="s">
        <v>392</v>
      </c>
      <c r="E915" s="154" t="s">
        <v>393</v>
      </c>
      <c r="F915" s="154" t="s">
        <v>394</v>
      </c>
    </row>
    <row r="916" spans="1:7" ht="25.5" x14ac:dyDescent="0.2">
      <c r="A916" s="303"/>
      <c r="B916" s="305"/>
      <c r="C916" s="168" t="s">
        <v>850</v>
      </c>
      <c r="D916" s="165">
        <v>0</v>
      </c>
      <c r="E916" s="165">
        <v>50</v>
      </c>
      <c r="F916" s="165" t="s">
        <v>793</v>
      </c>
    </row>
    <row r="917" spans="1:7" ht="25.5" customHeight="1" x14ac:dyDescent="0.2">
      <c r="A917" s="153"/>
      <c r="B917" s="156"/>
      <c r="C917" s="157"/>
      <c r="D917" s="169"/>
      <c r="E917" s="169"/>
      <c r="F917" s="169"/>
      <c r="G917" s="152">
        <v>5</v>
      </c>
    </row>
    <row r="918" spans="1:7" ht="25.5" customHeight="1" x14ac:dyDescent="0.2">
      <c r="A918" s="153"/>
      <c r="B918" s="156"/>
      <c r="C918" s="157"/>
      <c r="D918" s="169"/>
      <c r="E918" s="169"/>
      <c r="F918" s="169"/>
      <c r="G918" s="152">
        <v>5</v>
      </c>
    </row>
    <row r="919" spans="1:7" ht="100.5" customHeight="1" x14ac:dyDescent="0.2">
      <c r="A919" s="334" t="s">
        <v>1279</v>
      </c>
      <c r="B919" s="334"/>
      <c r="C919" s="334"/>
      <c r="D919" s="334"/>
      <c r="E919" s="334"/>
      <c r="F919" s="334"/>
      <c r="G919" s="152">
        <v>6</v>
      </c>
    </row>
    <row r="920" spans="1:7" ht="36.75" customHeight="1" x14ac:dyDescent="0.2">
      <c r="A920" s="153" t="s">
        <v>379</v>
      </c>
      <c r="B920" s="306" t="s">
        <v>858</v>
      </c>
      <c r="C920" s="306"/>
      <c r="D920" s="306"/>
      <c r="E920" s="306"/>
      <c r="F920" s="306"/>
      <c r="G920" s="152">
        <v>6</v>
      </c>
    </row>
    <row r="921" spans="1:7" ht="50.25" customHeight="1" x14ac:dyDescent="0.2">
      <c r="A921" s="154">
        <v>1</v>
      </c>
      <c r="B921" s="170" t="s">
        <v>397</v>
      </c>
      <c r="C921" s="307" t="s">
        <v>859</v>
      </c>
      <c r="D921" s="307"/>
      <c r="E921" s="307"/>
      <c r="F921" s="307"/>
      <c r="G921" s="152">
        <v>6</v>
      </c>
    </row>
    <row r="922" spans="1:7" ht="12.75" x14ac:dyDescent="0.2">
      <c r="A922" s="154">
        <v>2</v>
      </c>
      <c r="B922" s="170" t="s">
        <v>399</v>
      </c>
      <c r="C922" s="470">
        <f>SUM(F925:F926)</f>
        <v>30</v>
      </c>
      <c r="D922" s="470"/>
      <c r="E922" s="470"/>
      <c r="F922" s="470"/>
      <c r="G922" s="152">
        <v>6</v>
      </c>
    </row>
    <row r="923" spans="1:7" ht="110.25" customHeight="1" x14ac:dyDescent="0.2">
      <c r="A923" s="154">
        <v>3</v>
      </c>
      <c r="B923" s="170" t="s">
        <v>400</v>
      </c>
      <c r="C923" s="307" t="s">
        <v>860</v>
      </c>
      <c r="D923" s="307"/>
      <c r="E923" s="307"/>
      <c r="F923" s="307"/>
      <c r="G923" s="152">
        <v>6</v>
      </c>
    </row>
    <row r="924" spans="1:7" ht="36" customHeight="1" x14ac:dyDescent="0.2">
      <c r="A924" s="154">
        <v>4</v>
      </c>
      <c r="B924" s="170" t="s">
        <v>402</v>
      </c>
      <c r="C924" s="307" t="s">
        <v>861</v>
      </c>
      <c r="D924" s="307"/>
      <c r="E924" s="307"/>
      <c r="F924" s="307"/>
      <c r="G924" s="152">
        <v>6</v>
      </c>
    </row>
    <row r="925" spans="1:7" ht="34.5" customHeight="1" x14ac:dyDescent="0.2">
      <c r="A925" s="303">
        <v>5</v>
      </c>
      <c r="B925" s="305" t="s">
        <v>862</v>
      </c>
      <c r="C925" s="469" t="s">
        <v>863</v>
      </c>
      <c r="D925" s="469"/>
      <c r="E925" s="469"/>
      <c r="F925" s="164">
        <v>10</v>
      </c>
      <c r="G925" s="152">
        <v>6</v>
      </c>
    </row>
    <row r="926" spans="1:7" ht="48.75" customHeight="1" x14ac:dyDescent="0.2">
      <c r="A926" s="303"/>
      <c r="B926" s="305"/>
      <c r="C926" s="469" t="s">
        <v>864</v>
      </c>
      <c r="D926" s="469"/>
      <c r="E926" s="469"/>
      <c r="F926" s="164">
        <v>20</v>
      </c>
      <c r="G926" s="152">
        <v>6</v>
      </c>
    </row>
    <row r="927" spans="1:7" ht="38.25" customHeight="1" x14ac:dyDescent="0.2">
      <c r="A927" s="154">
        <v>6</v>
      </c>
      <c r="B927" s="166" t="s">
        <v>408</v>
      </c>
      <c r="C927" s="307" t="s">
        <v>865</v>
      </c>
      <c r="D927" s="307"/>
      <c r="E927" s="307"/>
      <c r="F927" s="307"/>
      <c r="G927" s="152">
        <v>6</v>
      </c>
    </row>
    <row r="928" spans="1:7" ht="25.5" x14ac:dyDescent="0.2">
      <c r="A928" s="303">
        <v>7</v>
      </c>
      <c r="B928" s="305" t="s">
        <v>410</v>
      </c>
      <c r="C928" s="154" t="s">
        <v>391</v>
      </c>
      <c r="D928" s="154" t="s">
        <v>392</v>
      </c>
      <c r="E928" s="154" t="s">
        <v>393</v>
      </c>
      <c r="F928" s="154" t="s">
        <v>394</v>
      </c>
      <c r="G928" s="152">
        <v>6</v>
      </c>
    </row>
    <row r="929" spans="1:7" ht="38.25" x14ac:dyDescent="0.2">
      <c r="A929" s="303"/>
      <c r="B929" s="305"/>
      <c r="C929" s="171" t="s">
        <v>866</v>
      </c>
      <c r="D929" s="165">
        <v>57</v>
      </c>
      <c r="E929" s="165">
        <v>70</v>
      </c>
      <c r="F929" s="154"/>
      <c r="G929" s="152">
        <v>6</v>
      </c>
    </row>
    <row r="930" spans="1:7" ht="102" x14ac:dyDescent="0.2">
      <c r="A930" s="303"/>
      <c r="B930" s="305"/>
      <c r="C930" s="165" t="s">
        <v>867</v>
      </c>
      <c r="D930" s="165">
        <v>74</v>
      </c>
      <c r="E930" s="165">
        <v>100</v>
      </c>
      <c r="F930" s="187"/>
      <c r="G930" s="152">
        <v>6</v>
      </c>
    </row>
    <row r="931" spans="1:7" ht="27" customHeight="1" x14ac:dyDescent="0.2">
      <c r="A931" s="153"/>
      <c r="B931" s="156"/>
      <c r="C931" s="157"/>
      <c r="D931" s="169"/>
      <c r="E931" s="169"/>
      <c r="F931" s="169"/>
      <c r="G931" s="152">
        <v>6</v>
      </c>
    </row>
    <row r="932" spans="1:7" ht="27" customHeight="1" x14ac:dyDescent="0.2">
      <c r="A932" s="153" t="s">
        <v>446</v>
      </c>
      <c r="B932" s="306" t="s">
        <v>868</v>
      </c>
      <c r="C932" s="306"/>
      <c r="D932" s="306"/>
      <c r="E932" s="306"/>
      <c r="F932" s="306"/>
      <c r="G932" s="152">
        <v>6</v>
      </c>
    </row>
    <row r="933" spans="1:7" ht="42" customHeight="1" x14ac:dyDescent="0.2">
      <c r="A933" s="154">
        <v>1</v>
      </c>
      <c r="B933" s="170" t="s">
        <v>397</v>
      </c>
      <c r="C933" s="307" t="s">
        <v>869</v>
      </c>
      <c r="D933" s="307"/>
      <c r="E933" s="307"/>
      <c r="F933" s="307"/>
      <c r="G933" s="152">
        <v>6</v>
      </c>
    </row>
    <row r="934" spans="1:7" ht="27" customHeight="1" x14ac:dyDescent="0.2">
      <c r="A934" s="154">
        <v>2</v>
      </c>
      <c r="B934" s="170" t="s">
        <v>399</v>
      </c>
      <c r="C934" s="470">
        <f>SUM(F937:F937)</f>
        <v>100</v>
      </c>
      <c r="D934" s="470"/>
      <c r="E934" s="470"/>
      <c r="F934" s="470"/>
      <c r="G934" s="152">
        <v>6</v>
      </c>
    </row>
    <row r="935" spans="1:7" ht="138.75" customHeight="1" x14ac:dyDescent="0.2">
      <c r="A935" s="154">
        <v>3</v>
      </c>
      <c r="B935" s="170" t="s">
        <v>400</v>
      </c>
      <c r="C935" s="307" t="s">
        <v>870</v>
      </c>
      <c r="D935" s="307"/>
      <c r="E935" s="307"/>
      <c r="F935" s="307"/>
      <c r="G935" s="152">
        <v>6</v>
      </c>
    </row>
    <row r="936" spans="1:7" ht="57.75" customHeight="1" x14ac:dyDescent="0.2">
      <c r="A936" s="154">
        <v>4</v>
      </c>
      <c r="B936" s="170" t="s">
        <v>402</v>
      </c>
      <c r="C936" s="307" t="s">
        <v>871</v>
      </c>
      <c r="D936" s="307"/>
      <c r="E936" s="307"/>
      <c r="F936" s="307"/>
      <c r="G936" s="152">
        <v>6</v>
      </c>
    </row>
    <row r="937" spans="1:7" ht="54.75" customHeight="1" x14ac:dyDescent="0.2">
      <c r="A937" s="154">
        <v>5</v>
      </c>
      <c r="B937" s="155" t="s">
        <v>862</v>
      </c>
      <c r="C937" s="469" t="s">
        <v>872</v>
      </c>
      <c r="D937" s="469"/>
      <c r="E937" s="469"/>
      <c r="F937" s="164">
        <v>100</v>
      </c>
      <c r="G937" s="152">
        <v>6</v>
      </c>
    </row>
    <row r="938" spans="1:7" ht="57" customHeight="1" x14ac:dyDescent="0.2">
      <c r="A938" s="154">
        <v>6</v>
      </c>
      <c r="B938" s="166" t="s">
        <v>408</v>
      </c>
      <c r="C938" s="307" t="s">
        <v>873</v>
      </c>
      <c r="D938" s="307"/>
      <c r="E938" s="307"/>
      <c r="F938" s="307"/>
      <c r="G938" s="152">
        <v>6</v>
      </c>
    </row>
    <row r="939" spans="1:7" ht="35.25" customHeight="1" x14ac:dyDescent="0.2">
      <c r="A939" s="303">
        <v>7</v>
      </c>
      <c r="B939" s="305" t="s">
        <v>410</v>
      </c>
      <c r="C939" s="154" t="s">
        <v>391</v>
      </c>
      <c r="D939" s="154" t="s">
        <v>392</v>
      </c>
      <c r="E939" s="154" t="s">
        <v>393</v>
      </c>
      <c r="F939" s="154" t="s">
        <v>394</v>
      </c>
      <c r="G939" s="152">
        <v>6</v>
      </c>
    </row>
    <row r="940" spans="1:7" ht="106.5" customHeight="1" x14ac:dyDescent="0.2">
      <c r="A940" s="303"/>
      <c r="B940" s="305"/>
      <c r="C940" s="171" t="s">
        <v>874</v>
      </c>
      <c r="D940" s="165">
        <v>1</v>
      </c>
      <c r="E940" s="165">
        <v>2</v>
      </c>
      <c r="F940" s="165" t="s">
        <v>875</v>
      </c>
      <c r="G940" s="152">
        <v>6</v>
      </c>
    </row>
    <row r="941" spans="1:7" ht="27" customHeight="1" x14ac:dyDescent="0.2">
      <c r="A941" s="153"/>
      <c r="B941" s="156"/>
      <c r="C941" s="157"/>
      <c r="D941" s="169"/>
      <c r="E941" s="169"/>
      <c r="F941" s="169"/>
      <c r="G941" s="152">
        <v>6</v>
      </c>
    </row>
    <row r="942" spans="1:7" ht="32.25" customHeight="1" x14ac:dyDescent="0.2">
      <c r="A942" s="153" t="s">
        <v>477</v>
      </c>
      <c r="B942" s="467" t="s">
        <v>876</v>
      </c>
      <c r="C942" s="467"/>
      <c r="D942" s="467"/>
      <c r="E942" s="467"/>
      <c r="F942" s="467"/>
      <c r="G942" s="152">
        <v>6</v>
      </c>
    </row>
    <row r="943" spans="1:7" ht="56.25" customHeight="1" x14ac:dyDescent="0.2">
      <c r="A943" s="154">
        <v>1</v>
      </c>
      <c r="B943" s="170" t="s">
        <v>397</v>
      </c>
      <c r="C943" s="307" t="s">
        <v>859</v>
      </c>
      <c r="D943" s="307"/>
      <c r="E943" s="307"/>
      <c r="F943" s="307"/>
      <c r="G943" s="152">
        <v>6</v>
      </c>
    </row>
    <row r="944" spans="1:7" ht="12.75" x14ac:dyDescent="0.2">
      <c r="A944" s="154">
        <v>2</v>
      </c>
      <c r="B944" s="170" t="s">
        <v>399</v>
      </c>
      <c r="C944" s="470">
        <f>SUM(F947:F950)</f>
        <v>50</v>
      </c>
      <c r="D944" s="470"/>
      <c r="E944" s="470"/>
      <c r="F944" s="470"/>
      <c r="G944" s="152">
        <v>6</v>
      </c>
    </row>
    <row r="945" spans="1:7" ht="57.75" customHeight="1" x14ac:dyDescent="0.2">
      <c r="A945" s="154">
        <v>3</v>
      </c>
      <c r="B945" s="170" t="s">
        <v>400</v>
      </c>
      <c r="C945" s="471" t="s">
        <v>877</v>
      </c>
      <c r="D945" s="307"/>
      <c r="E945" s="307"/>
      <c r="F945" s="307"/>
      <c r="G945" s="152">
        <v>6</v>
      </c>
    </row>
    <row r="946" spans="1:7" ht="78.75" customHeight="1" x14ac:dyDescent="0.2">
      <c r="A946" s="154">
        <v>4</v>
      </c>
      <c r="B946" s="170" t="s">
        <v>402</v>
      </c>
      <c r="C946" s="307" t="s">
        <v>878</v>
      </c>
      <c r="D946" s="307"/>
      <c r="E946" s="307"/>
      <c r="F946" s="307"/>
      <c r="G946" s="152">
        <v>6</v>
      </c>
    </row>
    <row r="947" spans="1:7" ht="33.75" customHeight="1" x14ac:dyDescent="0.2">
      <c r="A947" s="303">
        <v>5</v>
      </c>
      <c r="B947" s="305" t="s">
        <v>879</v>
      </c>
      <c r="C947" s="469" t="s">
        <v>880</v>
      </c>
      <c r="D947" s="469"/>
      <c r="E947" s="469"/>
      <c r="F947" s="164">
        <v>10</v>
      </c>
      <c r="G947" s="152">
        <v>6</v>
      </c>
    </row>
    <row r="948" spans="1:7" ht="33.75" customHeight="1" x14ac:dyDescent="0.2">
      <c r="A948" s="303"/>
      <c r="B948" s="305"/>
      <c r="C948" s="472" t="s">
        <v>881</v>
      </c>
      <c r="D948" s="472"/>
      <c r="E948" s="472"/>
      <c r="F948" s="210">
        <v>10</v>
      </c>
      <c r="G948" s="152">
        <v>6</v>
      </c>
    </row>
    <row r="949" spans="1:7" ht="33.75" customHeight="1" x14ac:dyDescent="0.2">
      <c r="A949" s="303"/>
      <c r="B949" s="305"/>
      <c r="C949" s="472" t="s">
        <v>882</v>
      </c>
      <c r="D949" s="472"/>
      <c r="E949" s="472"/>
      <c r="F949" s="210">
        <v>1.5</v>
      </c>
      <c r="G949" s="152">
        <v>6</v>
      </c>
    </row>
    <row r="950" spans="1:7" ht="33.75" customHeight="1" x14ac:dyDescent="0.2">
      <c r="A950" s="303"/>
      <c r="B950" s="305"/>
      <c r="C950" s="469" t="s">
        <v>883</v>
      </c>
      <c r="D950" s="469"/>
      <c r="E950" s="469"/>
      <c r="F950" s="164">
        <v>28.5</v>
      </c>
      <c r="G950" s="152">
        <v>6</v>
      </c>
    </row>
    <row r="951" spans="1:7" ht="82.5" customHeight="1" x14ac:dyDescent="0.2">
      <c r="A951" s="154">
        <v>6</v>
      </c>
      <c r="B951" s="166" t="s">
        <v>408</v>
      </c>
      <c r="C951" s="307" t="s">
        <v>884</v>
      </c>
      <c r="D951" s="307"/>
      <c r="E951" s="307"/>
      <c r="F951" s="307"/>
      <c r="G951" s="152">
        <v>6</v>
      </c>
    </row>
    <row r="952" spans="1:7" ht="25.5" x14ac:dyDescent="0.2">
      <c r="A952" s="303">
        <v>7</v>
      </c>
      <c r="B952" s="305" t="s">
        <v>410</v>
      </c>
      <c r="C952" s="154" t="s">
        <v>391</v>
      </c>
      <c r="D952" s="154" t="s">
        <v>392</v>
      </c>
      <c r="E952" s="154" t="s">
        <v>393</v>
      </c>
      <c r="F952" s="154" t="s">
        <v>394</v>
      </c>
      <c r="G952" s="152">
        <v>6</v>
      </c>
    </row>
    <row r="953" spans="1:7" ht="25.5" x14ac:dyDescent="0.2">
      <c r="A953" s="303"/>
      <c r="B953" s="305"/>
      <c r="C953" s="168" t="s">
        <v>885</v>
      </c>
      <c r="D953" s="154">
        <v>0</v>
      </c>
      <c r="E953" s="154">
        <v>1</v>
      </c>
      <c r="F953" s="154"/>
      <c r="G953" s="152">
        <v>6</v>
      </c>
    </row>
    <row r="954" spans="1:7" ht="51" x14ac:dyDescent="0.2">
      <c r="A954" s="303"/>
      <c r="B954" s="305"/>
      <c r="C954" s="168" t="s">
        <v>886</v>
      </c>
      <c r="D954" s="154">
        <v>1</v>
      </c>
      <c r="E954" s="154">
        <v>1</v>
      </c>
      <c r="F954" s="154"/>
      <c r="G954" s="152">
        <v>6</v>
      </c>
    </row>
    <row r="955" spans="1:7" ht="51" x14ac:dyDescent="0.2">
      <c r="A955" s="303"/>
      <c r="B955" s="305"/>
      <c r="C955" s="211" t="s">
        <v>887</v>
      </c>
      <c r="D955" s="212">
        <v>3</v>
      </c>
      <c r="E955" s="212">
        <v>3</v>
      </c>
      <c r="F955" s="187"/>
      <c r="G955" s="152">
        <v>6</v>
      </c>
    </row>
    <row r="956" spans="1:7" ht="38.25" x14ac:dyDescent="0.2">
      <c r="A956" s="303"/>
      <c r="B956" s="305"/>
      <c r="C956" s="168" t="s">
        <v>888</v>
      </c>
      <c r="D956" s="154">
        <v>0</v>
      </c>
      <c r="E956" s="154">
        <v>1</v>
      </c>
      <c r="F956" s="154"/>
      <c r="G956" s="152">
        <v>6</v>
      </c>
    </row>
    <row r="957" spans="1:7" ht="103.5" customHeight="1" x14ac:dyDescent="0.2">
      <c r="A957" s="303"/>
      <c r="B957" s="305"/>
      <c r="C957" s="211" t="s">
        <v>889</v>
      </c>
      <c r="D957" s="212">
        <v>3</v>
      </c>
      <c r="E957" s="212">
        <v>3</v>
      </c>
      <c r="F957" s="187"/>
      <c r="G957" s="152">
        <v>6</v>
      </c>
    </row>
    <row r="958" spans="1:7" ht="21" customHeight="1" x14ac:dyDescent="0.2">
      <c r="A958" s="153"/>
      <c r="B958" s="156"/>
      <c r="C958" s="157"/>
      <c r="D958" s="169"/>
      <c r="E958" s="169"/>
      <c r="F958" s="169"/>
      <c r="G958" s="152">
        <v>6</v>
      </c>
    </row>
    <row r="959" spans="1:7" ht="27" customHeight="1" x14ac:dyDescent="0.2">
      <c r="A959" s="153" t="s">
        <v>504</v>
      </c>
      <c r="B959" s="467" t="s">
        <v>890</v>
      </c>
      <c r="C959" s="467"/>
      <c r="D959" s="467"/>
      <c r="E959" s="467"/>
      <c r="F959" s="467"/>
      <c r="G959" s="152">
        <v>6</v>
      </c>
    </row>
    <row r="960" spans="1:7" ht="25.5" x14ac:dyDescent="0.2">
      <c r="A960" s="154">
        <v>1</v>
      </c>
      <c r="B960" s="166" t="s">
        <v>381</v>
      </c>
      <c r="C960" s="307" t="s">
        <v>891</v>
      </c>
      <c r="D960" s="307"/>
      <c r="E960" s="307"/>
      <c r="F960" s="307"/>
      <c r="G960" s="152">
        <v>6</v>
      </c>
    </row>
    <row r="961" spans="1:7" ht="21.75" customHeight="1" x14ac:dyDescent="0.2">
      <c r="A961" s="154">
        <v>2</v>
      </c>
      <c r="B961" s="166" t="s">
        <v>383</v>
      </c>
      <c r="C961" s="468">
        <f>SUM(F964:F967)</f>
        <v>560.79999999999995</v>
      </c>
      <c r="D961" s="468"/>
      <c r="E961" s="468"/>
      <c r="F961" s="468"/>
      <c r="G961" s="152">
        <v>6</v>
      </c>
    </row>
    <row r="962" spans="1:7" ht="33.75" customHeight="1" x14ac:dyDescent="0.2">
      <c r="A962" s="154">
        <v>3</v>
      </c>
      <c r="B962" s="166" t="s">
        <v>384</v>
      </c>
      <c r="C962" s="307" t="s">
        <v>892</v>
      </c>
      <c r="D962" s="307"/>
      <c r="E962" s="307"/>
      <c r="F962" s="307"/>
      <c r="G962" s="152">
        <v>6</v>
      </c>
    </row>
    <row r="963" spans="1:7" ht="24.75" customHeight="1" x14ac:dyDescent="0.2">
      <c r="A963" s="154">
        <v>4</v>
      </c>
      <c r="B963" s="166" t="s">
        <v>386</v>
      </c>
      <c r="C963" s="307" t="s">
        <v>893</v>
      </c>
      <c r="D963" s="307"/>
      <c r="E963" s="307"/>
      <c r="F963" s="307"/>
      <c r="G963" s="152">
        <v>6</v>
      </c>
    </row>
    <row r="964" spans="1:7" ht="21" customHeight="1" x14ac:dyDescent="0.2">
      <c r="A964" s="303">
        <v>5</v>
      </c>
      <c r="B964" s="304" t="s">
        <v>584</v>
      </c>
      <c r="C964" s="469" t="s">
        <v>894</v>
      </c>
      <c r="D964" s="469"/>
      <c r="E964" s="469"/>
      <c r="F964" s="164">
        <f>340-67+7.8</f>
        <v>280.8</v>
      </c>
      <c r="G964" s="152">
        <v>6</v>
      </c>
    </row>
    <row r="965" spans="1:7" ht="32.25" customHeight="1" x14ac:dyDescent="0.2">
      <c r="A965" s="303"/>
      <c r="B965" s="304"/>
      <c r="C965" s="469" t="s">
        <v>895</v>
      </c>
      <c r="D965" s="469"/>
      <c r="E965" s="469"/>
      <c r="F965" s="164">
        <v>120</v>
      </c>
      <c r="G965" s="152">
        <v>6</v>
      </c>
    </row>
    <row r="966" spans="1:7" ht="21" customHeight="1" x14ac:dyDescent="0.2">
      <c r="A966" s="303"/>
      <c r="B966" s="304"/>
      <c r="C966" s="469" t="s">
        <v>896</v>
      </c>
      <c r="D966" s="469"/>
      <c r="E966" s="469"/>
      <c r="F966" s="164">
        <v>50</v>
      </c>
      <c r="G966" s="152">
        <v>6</v>
      </c>
    </row>
    <row r="967" spans="1:7" ht="21" customHeight="1" x14ac:dyDescent="0.2">
      <c r="A967" s="303"/>
      <c r="B967" s="304"/>
      <c r="C967" s="469" t="s">
        <v>897</v>
      </c>
      <c r="D967" s="469"/>
      <c r="E967" s="469"/>
      <c r="F967" s="164">
        <f>180-70</f>
        <v>110</v>
      </c>
      <c r="G967" s="152">
        <v>6</v>
      </c>
    </row>
    <row r="968" spans="1:7" ht="25.5" x14ac:dyDescent="0.2">
      <c r="A968" s="154">
        <v>6</v>
      </c>
      <c r="B968" s="166" t="s">
        <v>388</v>
      </c>
      <c r="C968" s="307" t="s">
        <v>898</v>
      </c>
      <c r="D968" s="307"/>
      <c r="E968" s="307"/>
      <c r="F968" s="307"/>
      <c r="G968" s="152">
        <v>6</v>
      </c>
    </row>
    <row r="969" spans="1:7" ht="38.25" customHeight="1" x14ac:dyDescent="0.2">
      <c r="A969" s="303">
        <v>7</v>
      </c>
      <c r="B969" s="305" t="s">
        <v>390</v>
      </c>
      <c r="C969" s="154" t="s">
        <v>391</v>
      </c>
      <c r="D969" s="154" t="s">
        <v>392</v>
      </c>
      <c r="E969" s="154" t="s">
        <v>393</v>
      </c>
      <c r="F969" s="154" t="s">
        <v>394</v>
      </c>
      <c r="G969" s="152">
        <v>6</v>
      </c>
    </row>
    <row r="970" spans="1:7" ht="25.5" x14ac:dyDescent="0.2">
      <c r="A970" s="303"/>
      <c r="B970" s="305"/>
      <c r="C970" s="168" t="s">
        <v>899</v>
      </c>
      <c r="D970" s="165">
        <v>12</v>
      </c>
      <c r="E970" s="165">
        <v>15</v>
      </c>
      <c r="F970" s="154"/>
      <c r="G970" s="152">
        <v>6</v>
      </c>
    </row>
    <row r="971" spans="1:7" ht="33" customHeight="1" x14ac:dyDescent="0.2">
      <c r="A971" s="303"/>
      <c r="B971" s="305"/>
      <c r="C971" s="168" t="s">
        <v>900</v>
      </c>
      <c r="D971" s="165">
        <v>10</v>
      </c>
      <c r="E971" s="165">
        <v>10</v>
      </c>
      <c r="F971" s="154"/>
      <c r="G971" s="152">
        <v>6</v>
      </c>
    </row>
    <row r="972" spans="1:7" ht="24.75" customHeight="1" x14ac:dyDescent="0.2">
      <c r="A972" s="303"/>
      <c r="B972" s="305"/>
      <c r="C972" s="168" t="s">
        <v>541</v>
      </c>
      <c r="D972" s="165">
        <v>20000</v>
      </c>
      <c r="E972" s="165">
        <v>30000</v>
      </c>
      <c r="F972" s="154"/>
      <c r="G972" s="152">
        <v>6</v>
      </c>
    </row>
  </sheetData>
  <autoFilter ref="A1:G972">
    <filterColumn colId="0" showButton="0"/>
    <filterColumn colId="1" showButton="0"/>
    <filterColumn colId="2" showButton="0"/>
    <filterColumn colId="3" showButton="0"/>
    <filterColumn colId="4" showButton="0"/>
  </autoFilter>
  <mergeCells count="942">
    <mergeCell ref="A902:A903"/>
    <mergeCell ref="B902:B903"/>
    <mergeCell ref="C903:E903"/>
    <mergeCell ref="B908:F908"/>
    <mergeCell ref="C909:F909"/>
    <mergeCell ref="C910:F910"/>
    <mergeCell ref="C911:F911"/>
    <mergeCell ref="C912:F912"/>
    <mergeCell ref="C913:E913"/>
    <mergeCell ref="A622:A623"/>
    <mergeCell ref="A631:A632"/>
    <mergeCell ref="B631:B632"/>
    <mergeCell ref="C631:F632"/>
    <mergeCell ref="A634:A636"/>
    <mergeCell ref="B634:B636"/>
    <mergeCell ref="C635:E635"/>
    <mergeCell ref="C634:E634"/>
    <mergeCell ref="C688:E688"/>
    <mergeCell ref="C633:F633"/>
    <mergeCell ref="C636:E636"/>
    <mergeCell ref="C637:F637"/>
    <mergeCell ref="A638:A639"/>
    <mergeCell ref="B638:B639"/>
    <mergeCell ref="C624:F624"/>
    <mergeCell ref="A625:A626"/>
    <mergeCell ref="B625:B626"/>
    <mergeCell ref="B628:F628"/>
    <mergeCell ref="C629:F629"/>
    <mergeCell ref="C630:F630"/>
    <mergeCell ref="A658:A659"/>
    <mergeCell ref="B658:B659"/>
    <mergeCell ref="C647:F647"/>
    <mergeCell ref="A648:A649"/>
    <mergeCell ref="A1:F1"/>
    <mergeCell ref="A2:F2"/>
    <mergeCell ref="B3:F3"/>
    <mergeCell ref="C4:F4"/>
    <mergeCell ref="C5:F5"/>
    <mergeCell ref="C6:F6"/>
    <mergeCell ref="C583:E583"/>
    <mergeCell ref="C441:E441"/>
    <mergeCell ref="C442:E442"/>
    <mergeCell ref="C443:E443"/>
    <mergeCell ref="C444:E444"/>
    <mergeCell ref="C445:E445"/>
    <mergeCell ref="C446:E446"/>
    <mergeCell ref="C447:E447"/>
    <mergeCell ref="C453:E453"/>
    <mergeCell ref="C454:E454"/>
    <mergeCell ref="C457:E457"/>
    <mergeCell ref="C448:E448"/>
    <mergeCell ref="C449:E449"/>
    <mergeCell ref="C450:E450"/>
    <mergeCell ref="C451:E451"/>
    <mergeCell ref="C452:E452"/>
    <mergeCell ref="C455:E455"/>
    <mergeCell ref="C14:F14"/>
    <mergeCell ref="C15:F15"/>
    <mergeCell ref="C16:F16"/>
    <mergeCell ref="A17:A19"/>
    <mergeCell ref="B17:B19"/>
    <mergeCell ref="C17:E17"/>
    <mergeCell ref="C18:E18"/>
    <mergeCell ref="C19:E19"/>
    <mergeCell ref="C7:F7"/>
    <mergeCell ref="C8:F8"/>
    <mergeCell ref="A9:A10"/>
    <mergeCell ref="B9:B10"/>
    <mergeCell ref="B12:F12"/>
    <mergeCell ref="C13:F13"/>
    <mergeCell ref="C27:F27"/>
    <mergeCell ref="C28:F28"/>
    <mergeCell ref="A29:A30"/>
    <mergeCell ref="B29:B30"/>
    <mergeCell ref="C29:E29"/>
    <mergeCell ref="C30:E30"/>
    <mergeCell ref="C20:F20"/>
    <mergeCell ref="A21:A22"/>
    <mergeCell ref="B21:B22"/>
    <mergeCell ref="B24:F24"/>
    <mergeCell ref="C25:F25"/>
    <mergeCell ref="C26:F26"/>
    <mergeCell ref="C38:F38"/>
    <mergeCell ref="C39:F39"/>
    <mergeCell ref="A40:A41"/>
    <mergeCell ref="C40:E40"/>
    <mergeCell ref="C41:E41"/>
    <mergeCell ref="C31:F31"/>
    <mergeCell ref="A32:A33"/>
    <mergeCell ref="B32:B33"/>
    <mergeCell ref="B35:F35"/>
    <mergeCell ref="C36:F36"/>
    <mergeCell ref="C37:F37"/>
    <mergeCell ref="C50:F50"/>
    <mergeCell ref="C51:F51"/>
    <mergeCell ref="C52:F52"/>
    <mergeCell ref="A53:A54"/>
    <mergeCell ref="B53:B54"/>
    <mergeCell ref="C53:E53"/>
    <mergeCell ref="C54:E54"/>
    <mergeCell ref="C43:F43"/>
    <mergeCell ref="A44:A46"/>
    <mergeCell ref="B44:B46"/>
    <mergeCell ref="F45:F46"/>
    <mergeCell ref="B48:F48"/>
    <mergeCell ref="C49:F49"/>
    <mergeCell ref="C63:F63"/>
    <mergeCell ref="C64:F64"/>
    <mergeCell ref="C65:F65"/>
    <mergeCell ref="A66:A67"/>
    <mergeCell ref="B66:B67"/>
    <mergeCell ref="B69:F69"/>
    <mergeCell ref="C55:F55"/>
    <mergeCell ref="A56:A58"/>
    <mergeCell ref="B56:B58"/>
    <mergeCell ref="B60:F60"/>
    <mergeCell ref="C61:F61"/>
    <mergeCell ref="C62:F62"/>
    <mergeCell ref="C77:F77"/>
    <mergeCell ref="A78:A83"/>
    <mergeCell ref="B78:B83"/>
    <mergeCell ref="F80:F83"/>
    <mergeCell ref="B85:F85"/>
    <mergeCell ref="C86:F86"/>
    <mergeCell ref="C70:F70"/>
    <mergeCell ref="C71:F71"/>
    <mergeCell ref="C72:F72"/>
    <mergeCell ref="C73:F73"/>
    <mergeCell ref="A74:A76"/>
    <mergeCell ref="B74:B76"/>
    <mergeCell ref="C74:E74"/>
    <mergeCell ref="C75:E75"/>
    <mergeCell ref="C76:E76"/>
    <mergeCell ref="C92:F92"/>
    <mergeCell ref="A93:A95"/>
    <mergeCell ref="B93:B95"/>
    <mergeCell ref="B97:F97"/>
    <mergeCell ref="C98:F98"/>
    <mergeCell ref="C99:F99"/>
    <mergeCell ref="C87:F87"/>
    <mergeCell ref="C88:F88"/>
    <mergeCell ref="C89:F89"/>
    <mergeCell ref="A90:A91"/>
    <mergeCell ref="B90:B91"/>
    <mergeCell ref="C90:E90"/>
    <mergeCell ref="C91:E91"/>
    <mergeCell ref="C108:F108"/>
    <mergeCell ref="C109:F109"/>
    <mergeCell ref="C110:F110"/>
    <mergeCell ref="C111:F111"/>
    <mergeCell ref="A112:A113"/>
    <mergeCell ref="B112:B113"/>
    <mergeCell ref="C112:E112"/>
    <mergeCell ref="C113:E113"/>
    <mergeCell ref="C100:F100"/>
    <mergeCell ref="C101:F101"/>
    <mergeCell ref="C102:F102"/>
    <mergeCell ref="A103:A105"/>
    <mergeCell ref="B103:B105"/>
    <mergeCell ref="B107:F107"/>
    <mergeCell ref="C121:F121"/>
    <mergeCell ref="C122:F122"/>
    <mergeCell ref="A123:A126"/>
    <mergeCell ref="B123:B126"/>
    <mergeCell ref="C123:E123"/>
    <mergeCell ref="C124:E124"/>
    <mergeCell ref="C125:E125"/>
    <mergeCell ref="C126:E126"/>
    <mergeCell ref="C114:F114"/>
    <mergeCell ref="A115:A116"/>
    <mergeCell ref="B115:B116"/>
    <mergeCell ref="B118:F118"/>
    <mergeCell ref="C119:F119"/>
    <mergeCell ref="C120:F120"/>
    <mergeCell ref="C134:F134"/>
    <mergeCell ref="C135:F135"/>
    <mergeCell ref="C136:F136"/>
    <mergeCell ref="A137:A138"/>
    <mergeCell ref="B137:B138"/>
    <mergeCell ref="B140:F140"/>
    <mergeCell ref="C127:F127"/>
    <mergeCell ref="A128:A129"/>
    <mergeCell ref="B128:B129"/>
    <mergeCell ref="B131:F131"/>
    <mergeCell ref="C132:F132"/>
    <mergeCell ref="C133:F133"/>
    <mergeCell ref="C141:F141"/>
    <mergeCell ref="C142:F142"/>
    <mergeCell ref="C143:F143"/>
    <mergeCell ref="C144:F144"/>
    <mergeCell ref="A145:A149"/>
    <mergeCell ref="B145:B149"/>
    <mergeCell ref="C145:E145"/>
    <mergeCell ref="C146:E146"/>
    <mergeCell ref="C147:E147"/>
    <mergeCell ref="C148:E148"/>
    <mergeCell ref="C156:F156"/>
    <mergeCell ref="C157:F157"/>
    <mergeCell ref="C158:F158"/>
    <mergeCell ref="A159:A160"/>
    <mergeCell ref="B159:B160"/>
    <mergeCell ref="C159:E159"/>
    <mergeCell ref="C160:E160"/>
    <mergeCell ref="C149:E149"/>
    <mergeCell ref="C150:F150"/>
    <mergeCell ref="A151:A152"/>
    <mergeCell ref="B151:B152"/>
    <mergeCell ref="B154:F154"/>
    <mergeCell ref="C155:F155"/>
    <mergeCell ref="C168:F168"/>
    <mergeCell ref="C169:F169"/>
    <mergeCell ref="A170:A172"/>
    <mergeCell ref="B170:B172"/>
    <mergeCell ref="C170:E170"/>
    <mergeCell ref="C171:E171"/>
    <mergeCell ref="C172:E172"/>
    <mergeCell ref="C161:F161"/>
    <mergeCell ref="A162:A163"/>
    <mergeCell ref="B162:B163"/>
    <mergeCell ref="B165:F165"/>
    <mergeCell ref="C166:F166"/>
    <mergeCell ref="C167:F167"/>
    <mergeCell ref="C180:F180"/>
    <mergeCell ref="C181:F181"/>
    <mergeCell ref="C182:E182"/>
    <mergeCell ref="C183:F183"/>
    <mergeCell ref="A184:A185"/>
    <mergeCell ref="B184:B185"/>
    <mergeCell ref="C173:F173"/>
    <mergeCell ref="A174:A175"/>
    <mergeCell ref="B174:B175"/>
    <mergeCell ref="B177:F177"/>
    <mergeCell ref="C178:F178"/>
    <mergeCell ref="C179:F179"/>
    <mergeCell ref="A193:A195"/>
    <mergeCell ref="B193:B195"/>
    <mergeCell ref="B197:F197"/>
    <mergeCell ref="C198:F198"/>
    <mergeCell ref="C199:F199"/>
    <mergeCell ref="C200:F200"/>
    <mergeCell ref="B187:F187"/>
    <mergeCell ref="C188:F188"/>
    <mergeCell ref="C189:F189"/>
    <mergeCell ref="C190:F190"/>
    <mergeCell ref="C191:F191"/>
    <mergeCell ref="C192:F192"/>
    <mergeCell ref="C208:F208"/>
    <mergeCell ref="C209:F209"/>
    <mergeCell ref="C210:F210"/>
    <mergeCell ref="C211:F211"/>
    <mergeCell ref="A212:A213"/>
    <mergeCell ref="B212:B213"/>
    <mergeCell ref="C212:E212"/>
    <mergeCell ref="C213:E213"/>
    <mergeCell ref="C201:F201"/>
    <mergeCell ref="C202:E202"/>
    <mergeCell ref="C203:F203"/>
    <mergeCell ref="A204:A205"/>
    <mergeCell ref="B204:B205"/>
    <mergeCell ref="B207:F207"/>
    <mergeCell ref="C221:F221"/>
    <mergeCell ref="C222:F222"/>
    <mergeCell ref="C223:E223"/>
    <mergeCell ref="C225:F225"/>
    <mergeCell ref="A226:A227"/>
    <mergeCell ref="B226:B227"/>
    <mergeCell ref="C214:F214"/>
    <mergeCell ref="A215:A216"/>
    <mergeCell ref="B215:B216"/>
    <mergeCell ref="B218:F218"/>
    <mergeCell ref="C219:F219"/>
    <mergeCell ref="C220:F220"/>
    <mergeCell ref="B229:F229"/>
    <mergeCell ref="C230:F230"/>
    <mergeCell ref="C231:F231"/>
    <mergeCell ref="C232:F232"/>
    <mergeCell ref="C233:F233"/>
    <mergeCell ref="A234:A235"/>
    <mergeCell ref="B234:B235"/>
    <mergeCell ref="C234:E234"/>
    <mergeCell ref="C235:E235"/>
    <mergeCell ref="C244:F244"/>
    <mergeCell ref="C245:F245"/>
    <mergeCell ref="A246:A248"/>
    <mergeCell ref="B246:B248"/>
    <mergeCell ref="C246:E246"/>
    <mergeCell ref="C247:E247"/>
    <mergeCell ref="C248:E248"/>
    <mergeCell ref="C236:F236"/>
    <mergeCell ref="A237:A239"/>
    <mergeCell ref="B237:B239"/>
    <mergeCell ref="B241:F241"/>
    <mergeCell ref="C242:F242"/>
    <mergeCell ref="C243:F243"/>
    <mergeCell ref="C256:F256"/>
    <mergeCell ref="C257:F257"/>
    <mergeCell ref="C258:E258"/>
    <mergeCell ref="C259:F259"/>
    <mergeCell ref="B260:B261"/>
    <mergeCell ref="B263:F263"/>
    <mergeCell ref="C249:F249"/>
    <mergeCell ref="A250:A251"/>
    <mergeCell ref="B250:B251"/>
    <mergeCell ref="B253:F253"/>
    <mergeCell ref="C254:F254"/>
    <mergeCell ref="C255:F255"/>
    <mergeCell ref="A270:A271"/>
    <mergeCell ref="B270:B271"/>
    <mergeCell ref="A273:F273"/>
    <mergeCell ref="B274:F274"/>
    <mergeCell ref="C275:F275"/>
    <mergeCell ref="C276:F276"/>
    <mergeCell ref="C264:F264"/>
    <mergeCell ref="C265:F265"/>
    <mergeCell ref="C266:F266"/>
    <mergeCell ref="C267:F267"/>
    <mergeCell ref="C268:E268"/>
    <mergeCell ref="C269:F269"/>
    <mergeCell ref="C284:F284"/>
    <mergeCell ref="A285:A289"/>
    <mergeCell ref="B285:B289"/>
    <mergeCell ref="B291:F291"/>
    <mergeCell ref="C292:F292"/>
    <mergeCell ref="C293:F293"/>
    <mergeCell ref="C277:F277"/>
    <mergeCell ref="C278:F278"/>
    <mergeCell ref="A279:A283"/>
    <mergeCell ref="B279:B283"/>
    <mergeCell ref="C279:E279"/>
    <mergeCell ref="C280:E280"/>
    <mergeCell ref="C281:E281"/>
    <mergeCell ref="C282:E282"/>
    <mergeCell ref="C283:E283"/>
    <mergeCell ref="C301:F301"/>
    <mergeCell ref="C302:F302"/>
    <mergeCell ref="C303:F303"/>
    <mergeCell ref="C304:F304"/>
    <mergeCell ref="C305:E305"/>
    <mergeCell ref="C294:F294"/>
    <mergeCell ref="C295:F295"/>
    <mergeCell ref="C296:F296"/>
    <mergeCell ref="A297:A298"/>
    <mergeCell ref="B297:B298"/>
    <mergeCell ref="B300:F300"/>
    <mergeCell ref="A305:A306"/>
    <mergeCell ref="B305:B306"/>
    <mergeCell ref="C306:E306"/>
    <mergeCell ref="C315:F315"/>
    <mergeCell ref="C316:F316"/>
    <mergeCell ref="C317:E317"/>
    <mergeCell ref="C318:F318"/>
    <mergeCell ref="A319:A320"/>
    <mergeCell ref="B319:B320"/>
    <mergeCell ref="C307:F307"/>
    <mergeCell ref="A308:A310"/>
    <mergeCell ref="B308:B310"/>
    <mergeCell ref="B312:F312"/>
    <mergeCell ref="C313:F313"/>
    <mergeCell ref="C314:F314"/>
    <mergeCell ref="C328:F328"/>
    <mergeCell ref="A329:A330"/>
    <mergeCell ref="B329:B330"/>
    <mergeCell ref="A332:F332"/>
    <mergeCell ref="B333:F333"/>
    <mergeCell ref="C334:F334"/>
    <mergeCell ref="B322:F322"/>
    <mergeCell ref="C323:F323"/>
    <mergeCell ref="C324:F324"/>
    <mergeCell ref="C325:F325"/>
    <mergeCell ref="C326:F326"/>
    <mergeCell ref="C327:E327"/>
    <mergeCell ref="C341:F341"/>
    <mergeCell ref="A342:A344"/>
    <mergeCell ref="B342:B344"/>
    <mergeCell ref="B346:F346"/>
    <mergeCell ref="C347:F347"/>
    <mergeCell ref="C348:F348"/>
    <mergeCell ref="C335:F335"/>
    <mergeCell ref="C336:F336"/>
    <mergeCell ref="C337:F337"/>
    <mergeCell ref="A338:A340"/>
    <mergeCell ref="B338:B340"/>
    <mergeCell ref="C338:E338"/>
    <mergeCell ref="C339:E339"/>
    <mergeCell ref="C340:E340"/>
    <mergeCell ref="C349:F349"/>
    <mergeCell ref="C350:F350"/>
    <mergeCell ref="A351:A368"/>
    <mergeCell ref="B351:B368"/>
    <mergeCell ref="C351:E351"/>
    <mergeCell ref="C352:E352"/>
    <mergeCell ref="C353:E353"/>
    <mergeCell ref="C354:E354"/>
    <mergeCell ref="C355:E355"/>
    <mergeCell ref="C356:E356"/>
    <mergeCell ref="C363:E363"/>
    <mergeCell ref="C364:E364"/>
    <mergeCell ref="C365:E365"/>
    <mergeCell ref="C366:E366"/>
    <mergeCell ref="C367:E367"/>
    <mergeCell ref="C368:E368"/>
    <mergeCell ref="C357:E357"/>
    <mergeCell ref="C358:E358"/>
    <mergeCell ref="C359:E359"/>
    <mergeCell ref="C360:E360"/>
    <mergeCell ref="C361:E361"/>
    <mergeCell ref="C362:E362"/>
    <mergeCell ref="C377:F377"/>
    <mergeCell ref="C378:F378"/>
    <mergeCell ref="C379:F379"/>
    <mergeCell ref="C380:F380"/>
    <mergeCell ref="A381:A382"/>
    <mergeCell ref="B381:B382"/>
    <mergeCell ref="C369:F369"/>
    <mergeCell ref="A370:A372"/>
    <mergeCell ref="B370:B372"/>
    <mergeCell ref="A374:F374"/>
    <mergeCell ref="B375:F375"/>
    <mergeCell ref="C376:F376"/>
    <mergeCell ref="A402:A403"/>
    <mergeCell ref="B402:B403"/>
    <mergeCell ref="C390:F390"/>
    <mergeCell ref="A391:A393"/>
    <mergeCell ref="B391:B393"/>
    <mergeCell ref="B395:F395"/>
    <mergeCell ref="C396:F396"/>
    <mergeCell ref="C397:F397"/>
    <mergeCell ref="B384:F384"/>
    <mergeCell ref="C385:F385"/>
    <mergeCell ref="C386:F386"/>
    <mergeCell ref="C387:F387"/>
    <mergeCell ref="C388:F388"/>
    <mergeCell ref="C389:E389"/>
    <mergeCell ref="B405:F405"/>
    <mergeCell ref="C406:F406"/>
    <mergeCell ref="C407:F407"/>
    <mergeCell ref="C408:F408"/>
    <mergeCell ref="C409:F409"/>
    <mergeCell ref="C410:E410"/>
    <mergeCell ref="C398:F398"/>
    <mergeCell ref="C399:F399"/>
    <mergeCell ref="C400:E400"/>
    <mergeCell ref="C401:F401"/>
    <mergeCell ref="C418:F418"/>
    <mergeCell ref="C419:F419"/>
    <mergeCell ref="C420:E420"/>
    <mergeCell ref="C421:F421"/>
    <mergeCell ref="A422:A423"/>
    <mergeCell ref="B422:B423"/>
    <mergeCell ref="C411:F411"/>
    <mergeCell ref="A412:A413"/>
    <mergeCell ref="B412:B413"/>
    <mergeCell ref="B415:F415"/>
    <mergeCell ref="C416:F416"/>
    <mergeCell ref="C417:F417"/>
    <mergeCell ref="C431:F431"/>
    <mergeCell ref="A432:A433"/>
    <mergeCell ref="B432:B433"/>
    <mergeCell ref="B435:F435"/>
    <mergeCell ref="C436:F436"/>
    <mergeCell ref="C437:F437"/>
    <mergeCell ref="B425:F425"/>
    <mergeCell ref="C426:F426"/>
    <mergeCell ref="C427:F427"/>
    <mergeCell ref="C428:F428"/>
    <mergeCell ref="C429:F429"/>
    <mergeCell ref="C430:E430"/>
    <mergeCell ref="C438:F438"/>
    <mergeCell ref="C439:F439"/>
    <mergeCell ref="A440:A471"/>
    <mergeCell ref="B440:B471"/>
    <mergeCell ref="C440:E440"/>
    <mergeCell ref="C458:E458"/>
    <mergeCell ref="C459:E459"/>
    <mergeCell ref="C460:E460"/>
    <mergeCell ref="C461:E461"/>
    <mergeCell ref="C456:E456"/>
    <mergeCell ref="C467:E467"/>
    <mergeCell ref="C468:E468"/>
    <mergeCell ref="C469:E469"/>
    <mergeCell ref="C470:E470"/>
    <mergeCell ref="C471:E471"/>
    <mergeCell ref="C472:F472"/>
    <mergeCell ref="C462:E462"/>
    <mergeCell ref="C463:E463"/>
    <mergeCell ref="C464:E464"/>
    <mergeCell ref="C465:E465"/>
    <mergeCell ref="C466:E466"/>
    <mergeCell ref="C481:F481"/>
    <mergeCell ref="A482:A485"/>
    <mergeCell ref="B482:B485"/>
    <mergeCell ref="C482:E482"/>
    <mergeCell ref="C483:E483"/>
    <mergeCell ref="C485:E485"/>
    <mergeCell ref="A473:A475"/>
    <mergeCell ref="B473:B475"/>
    <mergeCell ref="B477:F477"/>
    <mergeCell ref="C478:F478"/>
    <mergeCell ref="C479:F479"/>
    <mergeCell ref="C480:F480"/>
    <mergeCell ref="C484:E484"/>
    <mergeCell ref="A496:A497"/>
    <mergeCell ref="B496:B497"/>
    <mergeCell ref="B499:F499"/>
    <mergeCell ref="C486:F486"/>
    <mergeCell ref="A487:A488"/>
    <mergeCell ref="B487:B488"/>
    <mergeCell ref="B490:F490"/>
    <mergeCell ref="C491:F491"/>
    <mergeCell ref="C492:F492"/>
    <mergeCell ref="C500:F500"/>
    <mergeCell ref="C501:F501"/>
    <mergeCell ref="C502:F502"/>
    <mergeCell ref="C503:F503"/>
    <mergeCell ref="C504:E504"/>
    <mergeCell ref="C505:F505"/>
    <mergeCell ref="C493:F493"/>
    <mergeCell ref="C494:F494"/>
    <mergeCell ref="C495:F495"/>
    <mergeCell ref="C515:F515"/>
    <mergeCell ref="A516:A520"/>
    <mergeCell ref="B516:B520"/>
    <mergeCell ref="C516:E516"/>
    <mergeCell ref="C517:E517"/>
    <mergeCell ref="C518:E518"/>
    <mergeCell ref="C519:E519"/>
    <mergeCell ref="C520:E520"/>
    <mergeCell ref="A506:A509"/>
    <mergeCell ref="B506:B509"/>
    <mergeCell ref="B511:F511"/>
    <mergeCell ref="C512:F512"/>
    <mergeCell ref="C513:F513"/>
    <mergeCell ref="C514:F514"/>
    <mergeCell ref="C530:F530"/>
    <mergeCell ref="C531:F531"/>
    <mergeCell ref="C532:E532"/>
    <mergeCell ref="C533:F533"/>
    <mergeCell ref="A534:A536"/>
    <mergeCell ref="B534:B536"/>
    <mergeCell ref="C521:F521"/>
    <mergeCell ref="A522:A525"/>
    <mergeCell ref="B522:B525"/>
    <mergeCell ref="B527:F527"/>
    <mergeCell ref="C528:F528"/>
    <mergeCell ref="C529:F529"/>
    <mergeCell ref="B538:F538"/>
    <mergeCell ref="C539:F539"/>
    <mergeCell ref="C540:F540"/>
    <mergeCell ref="C541:F541"/>
    <mergeCell ref="C542:F542"/>
    <mergeCell ref="B543:B571"/>
    <mergeCell ref="C543:E543"/>
    <mergeCell ref="C544:E544"/>
    <mergeCell ref="C545:E545"/>
    <mergeCell ref="C568:E568"/>
    <mergeCell ref="C567:E567"/>
    <mergeCell ref="C566:E566"/>
    <mergeCell ref="C553:E553"/>
    <mergeCell ref="C570:E570"/>
    <mergeCell ref="C557:E557"/>
    <mergeCell ref="C558:E558"/>
    <mergeCell ref="C559:E559"/>
    <mergeCell ref="C560:E560"/>
    <mergeCell ref="B577:F577"/>
    <mergeCell ref="C578:F578"/>
    <mergeCell ref="C562:E562"/>
    <mergeCell ref="C563:E563"/>
    <mergeCell ref="C564:E564"/>
    <mergeCell ref="C565:E565"/>
    <mergeCell ref="C569:E569"/>
    <mergeCell ref="C571:E571"/>
    <mergeCell ref="A543:A571"/>
    <mergeCell ref="C561:E561"/>
    <mergeCell ref="C552:E552"/>
    <mergeCell ref="C554:E554"/>
    <mergeCell ref="C555:E555"/>
    <mergeCell ref="C556:E556"/>
    <mergeCell ref="C572:F572"/>
    <mergeCell ref="A573:A575"/>
    <mergeCell ref="B573:B575"/>
    <mergeCell ref="F574:F575"/>
    <mergeCell ref="C546:E546"/>
    <mergeCell ref="C547:E547"/>
    <mergeCell ref="C548:E548"/>
    <mergeCell ref="C549:E549"/>
    <mergeCell ref="C550:E550"/>
    <mergeCell ref="C551:E551"/>
    <mergeCell ref="C579:F579"/>
    <mergeCell ref="C580:F580"/>
    <mergeCell ref="C581:F581"/>
    <mergeCell ref="A582:A589"/>
    <mergeCell ref="B582:B589"/>
    <mergeCell ref="C582:E582"/>
    <mergeCell ref="C584:E584"/>
    <mergeCell ref="C585:E585"/>
    <mergeCell ref="C589:E589"/>
    <mergeCell ref="C590:F590"/>
    <mergeCell ref="A591:A593"/>
    <mergeCell ref="B591:B593"/>
    <mergeCell ref="F592:F593"/>
    <mergeCell ref="C586:E586"/>
    <mergeCell ref="C587:E587"/>
    <mergeCell ref="C588:E588"/>
    <mergeCell ref="A613:A615"/>
    <mergeCell ref="B613:B615"/>
    <mergeCell ref="C601:F601"/>
    <mergeCell ref="A602:A603"/>
    <mergeCell ref="B602:B603"/>
    <mergeCell ref="B606:F606"/>
    <mergeCell ref="C607:F607"/>
    <mergeCell ref="C608:F608"/>
    <mergeCell ref="A595:F595"/>
    <mergeCell ref="B596:F596"/>
    <mergeCell ref="C597:F597"/>
    <mergeCell ref="C598:F598"/>
    <mergeCell ref="C599:F599"/>
    <mergeCell ref="C600:F600"/>
    <mergeCell ref="B617:F617"/>
    <mergeCell ref="C618:F618"/>
    <mergeCell ref="C619:F619"/>
    <mergeCell ref="C620:F620"/>
    <mergeCell ref="C621:F621"/>
    <mergeCell ref="C623:E623"/>
    <mergeCell ref="C609:F609"/>
    <mergeCell ref="C610:F610"/>
    <mergeCell ref="C611:E611"/>
    <mergeCell ref="C612:F612"/>
    <mergeCell ref="C622:E622"/>
    <mergeCell ref="B622:B623"/>
    <mergeCell ref="B648:B649"/>
    <mergeCell ref="B651:F651"/>
    <mergeCell ref="C652:F652"/>
    <mergeCell ref="C653:F653"/>
    <mergeCell ref="B641:F641"/>
    <mergeCell ref="C642:F642"/>
    <mergeCell ref="C643:F643"/>
    <mergeCell ref="C644:F644"/>
    <mergeCell ref="C645:F645"/>
    <mergeCell ref="C646:E646"/>
    <mergeCell ref="B661:F661"/>
    <mergeCell ref="C662:F662"/>
    <mergeCell ref="C663:F663"/>
    <mergeCell ref="C664:F664"/>
    <mergeCell ref="C665:F665"/>
    <mergeCell ref="C666:F666"/>
    <mergeCell ref="C654:F654"/>
    <mergeCell ref="C655:F655"/>
    <mergeCell ref="C656:E656"/>
    <mergeCell ref="C657:F657"/>
    <mergeCell ref="C674:F674"/>
    <mergeCell ref="C675:E675"/>
    <mergeCell ref="C676:F676"/>
    <mergeCell ref="A677:A678"/>
    <mergeCell ref="B677:B678"/>
    <mergeCell ref="B680:F680"/>
    <mergeCell ref="A667:A668"/>
    <mergeCell ref="B667:B668"/>
    <mergeCell ref="B670:F670"/>
    <mergeCell ref="C671:F671"/>
    <mergeCell ref="C672:F672"/>
    <mergeCell ref="C673:F673"/>
    <mergeCell ref="C681:F681"/>
    <mergeCell ref="C682:F682"/>
    <mergeCell ref="C683:F683"/>
    <mergeCell ref="C684:F684"/>
    <mergeCell ref="A685:A690"/>
    <mergeCell ref="B685:B690"/>
    <mergeCell ref="C685:E685"/>
    <mergeCell ref="C686:E686"/>
    <mergeCell ref="C687:E687"/>
    <mergeCell ref="C690:E690"/>
    <mergeCell ref="C689:E689"/>
    <mergeCell ref="C698:F698"/>
    <mergeCell ref="C699:F699"/>
    <mergeCell ref="C700:E700"/>
    <mergeCell ref="C701:F701"/>
    <mergeCell ref="A702:A703"/>
    <mergeCell ref="B702:B703"/>
    <mergeCell ref="C691:F691"/>
    <mergeCell ref="A692:A693"/>
    <mergeCell ref="B692:B693"/>
    <mergeCell ref="B695:F695"/>
    <mergeCell ref="C696:F696"/>
    <mergeCell ref="C697:F697"/>
    <mergeCell ref="B705:F705"/>
    <mergeCell ref="C706:F706"/>
    <mergeCell ref="C707:F707"/>
    <mergeCell ref="C708:F708"/>
    <mergeCell ref="C709:F709"/>
    <mergeCell ref="A710:A721"/>
    <mergeCell ref="B710:B721"/>
    <mergeCell ref="C710:E710"/>
    <mergeCell ref="C711:E711"/>
    <mergeCell ref="C712:E712"/>
    <mergeCell ref="C719:E719"/>
    <mergeCell ref="C720:E720"/>
    <mergeCell ref="C721:E721"/>
    <mergeCell ref="C722:F722"/>
    <mergeCell ref="A723:A724"/>
    <mergeCell ref="B723:B724"/>
    <mergeCell ref="C713:E713"/>
    <mergeCell ref="C714:E714"/>
    <mergeCell ref="C715:E715"/>
    <mergeCell ref="C716:E716"/>
    <mergeCell ref="C717:E717"/>
    <mergeCell ref="C718:E718"/>
    <mergeCell ref="C733:F733"/>
    <mergeCell ref="A734:A735"/>
    <mergeCell ref="B734:B735"/>
    <mergeCell ref="B737:F737"/>
    <mergeCell ref="C738:F738"/>
    <mergeCell ref="C739:F739"/>
    <mergeCell ref="B726:F726"/>
    <mergeCell ref="C727:F727"/>
    <mergeCell ref="C728:F728"/>
    <mergeCell ref="C729:F729"/>
    <mergeCell ref="C730:F730"/>
    <mergeCell ref="C732:E732"/>
    <mergeCell ref="C731:E731"/>
    <mergeCell ref="B731:B732"/>
    <mergeCell ref="A731:A732"/>
    <mergeCell ref="B740:B741"/>
    <mergeCell ref="A740:A741"/>
    <mergeCell ref="C740:F741"/>
    <mergeCell ref="C755:E755"/>
    <mergeCell ref="B755:B756"/>
    <mergeCell ref="A755:A756"/>
    <mergeCell ref="B761:F761"/>
    <mergeCell ref="C762:F762"/>
    <mergeCell ref="C763:F763"/>
    <mergeCell ref="A758:A759"/>
    <mergeCell ref="B758:B759"/>
    <mergeCell ref="C746:F746"/>
    <mergeCell ref="A747:A748"/>
    <mergeCell ref="B747:B748"/>
    <mergeCell ref="B750:F750"/>
    <mergeCell ref="C751:F751"/>
    <mergeCell ref="C752:F752"/>
    <mergeCell ref="C742:F742"/>
    <mergeCell ref="A743:A745"/>
    <mergeCell ref="B743:B745"/>
    <mergeCell ref="C743:E743"/>
    <mergeCell ref="C744:E744"/>
    <mergeCell ref="C745:E745"/>
    <mergeCell ref="C764:F764"/>
    <mergeCell ref="C765:F765"/>
    <mergeCell ref="C766:E766"/>
    <mergeCell ref="C753:F753"/>
    <mergeCell ref="C754:F754"/>
    <mergeCell ref="C756:E756"/>
    <mergeCell ref="C757:F757"/>
    <mergeCell ref="C774:F774"/>
    <mergeCell ref="C775:F775"/>
    <mergeCell ref="A776:A777"/>
    <mergeCell ref="B776:B777"/>
    <mergeCell ref="C776:E776"/>
    <mergeCell ref="C777:E777"/>
    <mergeCell ref="C767:F767"/>
    <mergeCell ref="A768:A769"/>
    <mergeCell ref="B768:B769"/>
    <mergeCell ref="B771:F771"/>
    <mergeCell ref="C772:F772"/>
    <mergeCell ref="C773:F773"/>
    <mergeCell ref="A790:A791"/>
    <mergeCell ref="B790:B791"/>
    <mergeCell ref="C778:F778"/>
    <mergeCell ref="A779:A780"/>
    <mergeCell ref="B779:B780"/>
    <mergeCell ref="B782:F782"/>
    <mergeCell ref="C783:F783"/>
    <mergeCell ref="C784:F784"/>
    <mergeCell ref="B787:B788"/>
    <mergeCell ref="A787:A788"/>
    <mergeCell ref="C787:E787"/>
    <mergeCell ref="C829:F829"/>
    <mergeCell ref="C830:E830"/>
    <mergeCell ref="C831:F831"/>
    <mergeCell ref="A832:A833"/>
    <mergeCell ref="B832:B833"/>
    <mergeCell ref="C819:F819"/>
    <mergeCell ref="A820:A821"/>
    <mergeCell ref="B820:B821"/>
    <mergeCell ref="B823:F823"/>
    <mergeCell ref="C824:F824"/>
    <mergeCell ref="C825:F825"/>
    <mergeCell ref="A826:A828"/>
    <mergeCell ref="B826:B828"/>
    <mergeCell ref="C826:F828"/>
    <mergeCell ref="A852:A853"/>
    <mergeCell ref="B852:B853"/>
    <mergeCell ref="C841:F841"/>
    <mergeCell ref="A842:A843"/>
    <mergeCell ref="B842:B843"/>
    <mergeCell ref="B845:F845"/>
    <mergeCell ref="C846:F846"/>
    <mergeCell ref="C847:F847"/>
    <mergeCell ref="B835:F835"/>
    <mergeCell ref="C836:F836"/>
    <mergeCell ref="C837:F837"/>
    <mergeCell ref="C838:F838"/>
    <mergeCell ref="C839:F839"/>
    <mergeCell ref="C840:E840"/>
    <mergeCell ref="B855:F855"/>
    <mergeCell ref="C856:F856"/>
    <mergeCell ref="C857:F857"/>
    <mergeCell ref="C858:F858"/>
    <mergeCell ref="C859:F859"/>
    <mergeCell ref="C860:E860"/>
    <mergeCell ref="C848:F848"/>
    <mergeCell ref="C849:F849"/>
    <mergeCell ref="C850:E850"/>
    <mergeCell ref="C851:F851"/>
    <mergeCell ref="C868:F868"/>
    <mergeCell ref="C869:F869"/>
    <mergeCell ref="C870:E870"/>
    <mergeCell ref="C871:F871"/>
    <mergeCell ref="A872:A873"/>
    <mergeCell ref="B872:B873"/>
    <mergeCell ref="C861:F861"/>
    <mergeCell ref="A862:A863"/>
    <mergeCell ref="B862:B863"/>
    <mergeCell ref="B865:F865"/>
    <mergeCell ref="C866:F866"/>
    <mergeCell ref="C867:F867"/>
    <mergeCell ref="B894:B895"/>
    <mergeCell ref="B897:F897"/>
    <mergeCell ref="C882:F882"/>
    <mergeCell ref="A883:A884"/>
    <mergeCell ref="B883:B884"/>
    <mergeCell ref="B886:F886"/>
    <mergeCell ref="C887:F887"/>
    <mergeCell ref="C888:F888"/>
    <mergeCell ref="B875:F875"/>
    <mergeCell ref="C876:F876"/>
    <mergeCell ref="C877:F877"/>
    <mergeCell ref="C878:F878"/>
    <mergeCell ref="C879:F879"/>
    <mergeCell ref="C881:E881"/>
    <mergeCell ref="A880:A881"/>
    <mergeCell ref="B880:B881"/>
    <mergeCell ref="C880:E880"/>
    <mergeCell ref="B891:B892"/>
    <mergeCell ref="A891:A892"/>
    <mergeCell ref="C891:E891"/>
    <mergeCell ref="C898:F898"/>
    <mergeCell ref="C899:F899"/>
    <mergeCell ref="C900:F900"/>
    <mergeCell ref="C901:F901"/>
    <mergeCell ref="C902:E902"/>
    <mergeCell ref="C904:F904"/>
    <mergeCell ref="C889:F889"/>
    <mergeCell ref="C890:F890"/>
    <mergeCell ref="C892:E892"/>
    <mergeCell ref="C893:F893"/>
    <mergeCell ref="C923:F923"/>
    <mergeCell ref="C924:F924"/>
    <mergeCell ref="A925:A926"/>
    <mergeCell ref="B925:B926"/>
    <mergeCell ref="C925:E925"/>
    <mergeCell ref="C926:E926"/>
    <mergeCell ref="A905:A906"/>
    <mergeCell ref="B905:B906"/>
    <mergeCell ref="A919:F919"/>
    <mergeCell ref="B920:F920"/>
    <mergeCell ref="C921:F921"/>
    <mergeCell ref="C922:F922"/>
    <mergeCell ref="C914:F914"/>
    <mergeCell ref="A915:A916"/>
    <mergeCell ref="B915:B916"/>
    <mergeCell ref="C935:F935"/>
    <mergeCell ref="C936:F936"/>
    <mergeCell ref="C937:E937"/>
    <mergeCell ref="C938:F938"/>
    <mergeCell ref="A939:A940"/>
    <mergeCell ref="B939:B940"/>
    <mergeCell ref="C927:F927"/>
    <mergeCell ref="A928:A930"/>
    <mergeCell ref="B928:B930"/>
    <mergeCell ref="B932:F932"/>
    <mergeCell ref="C933:F933"/>
    <mergeCell ref="C934:F934"/>
    <mergeCell ref="C950:E950"/>
    <mergeCell ref="C951:F951"/>
    <mergeCell ref="A952:A957"/>
    <mergeCell ref="B952:B957"/>
    <mergeCell ref="B959:F959"/>
    <mergeCell ref="C960:F960"/>
    <mergeCell ref="B942:F942"/>
    <mergeCell ref="C943:F943"/>
    <mergeCell ref="C944:F944"/>
    <mergeCell ref="C945:F945"/>
    <mergeCell ref="C946:F946"/>
    <mergeCell ref="A947:A950"/>
    <mergeCell ref="B947:B950"/>
    <mergeCell ref="C947:E947"/>
    <mergeCell ref="C948:E948"/>
    <mergeCell ref="C949:E949"/>
    <mergeCell ref="C968:F968"/>
    <mergeCell ref="A969:A972"/>
    <mergeCell ref="B969:B972"/>
    <mergeCell ref="C961:F961"/>
    <mergeCell ref="C962:F962"/>
    <mergeCell ref="C963:F963"/>
    <mergeCell ref="A964:A967"/>
    <mergeCell ref="B964:B967"/>
    <mergeCell ref="C964:E964"/>
    <mergeCell ref="C965:E965"/>
    <mergeCell ref="C966:E966"/>
    <mergeCell ref="C967:E967"/>
    <mergeCell ref="C42:E42"/>
    <mergeCell ref="B40:B42"/>
    <mergeCell ref="B223:B224"/>
    <mergeCell ref="A223:A224"/>
    <mergeCell ref="C224:E224"/>
    <mergeCell ref="B813:F813"/>
    <mergeCell ref="C814:F814"/>
    <mergeCell ref="C815:F815"/>
    <mergeCell ref="C816:F816"/>
    <mergeCell ref="A800:A801"/>
    <mergeCell ref="B800:B801"/>
    <mergeCell ref="B803:F803"/>
    <mergeCell ref="C804:F804"/>
    <mergeCell ref="C805:F805"/>
    <mergeCell ref="B793:F793"/>
    <mergeCell ref="C794:F794"/>
    <mergeCell ref="C795:F795"/>
    <mergeCell ref="C796:F796"/>
    <mergeCell ref="C797:F797"/>
    <mergeCell ref="C798:E798"/>
    <mergeCell ref="C785:F785"/>
    <mergeCell ref="C786:F786"/>
    <mergeCell ref="C788:E788"/>
    <mergeCell ref="C789:F789"/>
    <mergeCell ref="C817:F817"/>
    <mergeCell ref="C818:E818"/>
    <mergeCell ref="C806:F806"/>
    <mergeCell ref="C807:F807"/>
    <mergeCell ref="C808:E808"/>
    <mergeCell ref="C809:F809"/>
    <mergeCell ref="A810:A811"/>
    <mergeCell ref="B810:B811"/>
    <mergeCell ref="C799:F799"/>
  </mergeCells>
  <pageMargins left="0.7" right="0.7" top="0" bottom="0"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ნაერთი</vt:lpstr>
      <vt:lpstr>ბალანსი</vt:lpstr>
      <vt:lpstr>შემოსავლები</vt:lpstr>
      <vt:lpstr>ხარჯები</vt:lpstr>
      <vt:lpstr>ფუნქციონალური</vt:lpstr>
      <vt:lpstr>ნაშთის ცვლილება</vt:lpstr>
      <vt:lpstr>მუხლობრივი</vt:lpstr>
      <vt:lpstr>არაფინანსური</vt:lpstr>
      <vt:lpstr>პროგრამული ნაწილი</vt:lpstr>
      <vt:lpstr>ბალანსი!Print_Area</vt:lpstr>
      <vt:lpstr>ნაერთი!Print_Area</vt:lpstr>
      <vt:lpstr>'ნაშთის ცვლილება'!Print_Area</vt:lpstr>
      <vt:lpstr>'პროგრამული ნაწილი'!Print_Area</vt:lpstr>
      <vt:lpstr>ფუნქციონალური!Print_Area</vt:lpstr>
      <vt:lpstr>ხარჯები!Print_Area</vt:lpstr>
      <vt:lpstr>ფუნქციონალური!Print_Titles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2018-12-11T11:56:52Z</dcterms:modified>
</cp:coreProperties>
</file>